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alberto/Documents/Alberto_Lavoro/Servizi4.0/Materiali per sito/"/>
    </mc:Choice>
  </mc:AlternateContent>
  <xr:revisionPtr revIDLastSave="0" documentId="10_ncr:8100000_{1398CBAE-E224-C843-93DD-1D626B08394D}" xr6:coauthVersionLast="34" xr6:coauthVersionMax="34" xr10:uidLastSave="{00000000-0000-0000-0000-000000000000}"/>
  <bookViews>
    <workbookView xWindow="5860" yWindow="2540" windowWidth="20120" windowHeight="13940" xr2:uid="{00000000-000D-0000-FFFF-FFFF00000000}"/>
  </bookViews>
  <sheets>
    <sheet name="Contatti" sheetId="6" r:id="rId1"/>
    <sheet name="Iperammortamento 2017-18" sheetId="5" r:id="rId2"/>
    <sheet name="Superammortamento 2018" sheetId="4" r:id="rId3"/>
    <sheet name="Superammortamento 2017" sheetId="3" r:id="rId4"/>
  </sheets>
  <calcPr calcId="162913"/>
</workbook>
</file>

<file path=xl/calcChain.xml><?xml version="1.0" encoding="utf-8"?>
<calcChain xmlns="http://schemas.openxmlformats.org/spreadsheetml/2006/main">
  <c r="E16" i="4" l="1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15" i="4"/>
  <c r="G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15" i="5"/>
  <c r="J15" i="5"/>
  <c r="G33" i="3"/>
  <c r="H32" i="3"/>
  <c r="E6" i="5"/>
  <c r="I16" i="5"/>
  <c r="F15" i="5"/>
  <c r="H15" i="5"/>
  <c r="C15" i="5"/>
  <c r="D15" i="5" s="1"/>
  <c r="B15" i="5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E6" i="4"/>
  <c r="I16" i="4"/>
  <c r="C15" i="4"/>
  <c r="D15" i="4" s="1"/>
  <c r="F15" i="4" s="1"/>
  <c r="B15" i="4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E6" i="3"/>
  <c r="C16" i="5" l="1"/>
  <c r="G15" i="4"/>
  <c r="H15" i="4" s="1"/>
  <c r="J15" i="4"/>
  <c r="C16" i="4"/>
  <c r="C15" i="3"/>
  <c r="C16" i="3" s="1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C17" i="5" l="1"/>
  <c r="D16" i="5"/>
  <c r="I17" i="5"/>
  <c r="I18" i="5" s="1"/>
  <c r="C17" i="4"/>
  <c r="D16" i="4"/>
  <c r="J16" i="4"/>
  <c r="I17" i="4"/>
  <c r="I18" i="4" s="1"/>
  <c r="D15" i="3"/>
  <c r="E15" i="3"/>
  <c r="G15" i="3" s="1"/>
  <c r="I16" i="3"/>
  <c r="I17" i="3" s="1"/>
  <c r="C17" i="3"/>
  <c r="G16" i="5" l="1"/>
  <c r="F16" i="5"/>
  <c r="J16" i="5"/>
  <c r="C18" i="5"/>
  <c r="F16" i="4"/>
  <c r="G16" i="4"/>
  <c r="H16" i="4" s="1"/>
  <c r="I19" i="4"/>
  <c r="D17" i="4"/>
  <c r="C18" i="4"/>
  <c r="F15" i="3"/>
  <c r="J15" i="3"/>
  <c r="H15" i="3"/>
  <c r="I18" i="3"/>
  <c r="C18" i="3"/>
  <c r="C19" i="3" s="1"/>
  <c r="D16" i="3"/>
  <c r="J16" i="3" s="1"/>
  <c r="D17" i="5" l="1"/>
  <c r="H16" i="5"/>
  <c r="C19" i="5"/>
  <c r="I19" i="5"/>
  <c r="C19" i="4"/>
  <c r="D18" i="4"/>
  <c r="F17" i="4"/>
  <c r="G17" i="4"/>
  <c r="H17" i="4" s="1"/>
  <c r="J17" i="4"/>
  <c r="E16" i="3"/>
  <c r="G16" i="3" s="1"/>
  <c r="F16" i="3"/>
  <c r="I19" i="3"/>
  <c r="C20" i="5" l="1"/>
  <c r="I20" i="5"/>
  <c r="I21" i="5" s="1"/>
  <c r="F17" i="5"/>
  <c r="G17" i="5"/>
  <c r="H17" i="5" s="1"/>
  <c r="J17" i="5"/>
  <c r="F18" i="4"/>
  <c r="G18" i="4"/>
  <c r="H18" i="4" s="1"/>
  <c r="J18" i="4"/>
  <c r="C20" i="4"/>
  <c r="I20" i="4"/>
  <c r="I21" i="4" s="1"/>
  <c r="I20" i="3"/>
  <c r="D17" i="3"/>
  <c r="J17" i="3" s="1"/>
  <c r="C20" i="3"/>
  <c r="H16" i="3"/>
  <c r="D18" i="5" l="1"/>
  <c r="C21" i="5"/>
  <c r="D19" i="4"/>
  <c r="C21" i="4"/>
  <c r="F17" i="3"/>
  <c r="E17" i="3"/>
  <c r="G17" i="3" s="1"/>
  <c r="H17" i="3" s="1"/>
  <c r="C21" i="3"/>
  <c r="I21" i="3"/>
  <c r="C22" i="5" l="1"/>
  <c r="F18" i="5"/>
  <c r="G18" i="5"/>
  <c r="H18" i="5" s="1"/>
  <c r="J18" i="5"/>
  <c r="I22" i="5"/>
  <c r="I23" i="5" s="1"/>
  <c r="C22" i="4"/>
  <c r="I22" i="4"/>
  <c r="I23" i="4" s="1"/>
  <c r="G19" i="4"/>
  <c r="F19" i="4"/>
  <c r="J19" i="4"/>
  <c r="I22" i="3"/>
  <c r="C22" i="3"/>
  <c r="D18" i="3"/>
  <c r="J18" i="3" s="1"/>
  <c r="I24" i="5" l="1"/>
  <c r="D19" i="5"/>
  <c r="C23" i="5"/>
  <c r="H19" i="4"/>
  <c r="D20" i="4"/>
  <c r="C23" i="4"/>
  <c r="I23" i="3"/>
  <c r="E18" i="3"/>
  <c r="G18" i="3" s="1"/>
  <c r="F18" i="3"/>
  <c r="C23" i="3"/>
  <c r="G19" i="5" l="1"/>
  <c r="F19" i="5"/>
  <c r="J19" i="5"/>
  <c r="I25" i="5"/>
  <c r="C24" i="5"/>
  <c r="C24" i="4"/>
  <c r="F20" i="4"/>
  <c r="G20" i="4"/>
  <c r="H20" i="4" s="1"/>
  <c r="J20" i="4"/>
  <c r="I24" i="4"/>
  <c r="I25" i="4" s="1"/>
  <c r="C24" i="3"/>
  <c r="H18" i="3"/>
  <c r="D19" i="3"/>
  <c r="J19" i="3" s="1"/>
  <c r="I24" i="3"/>
  <c r="D20" i="5" l="1"/>
  <c r="C25" i="5"/>
  <c r="H19" i="5"/>
  <c r="D21" i="4"/>
  <c r="C25" i="4"/>
  <c r="E19" i="3"/>
  <c r="G19" i="3" s="1"/>
  <c r="F19" i="3"/>
  <c r="C25" i="3"/>
  <c r="I25" i="3"/>
  <c r="C26" i="5" l="1"/>
  <c r="F20" i="5"/>
  <c r="G20" i="5"/>
  <c r="H20" i="5" s="1"/>
  <c r="J20" i="5"/>
  <c r="I26" i="5"/>
  <c r="I27" i="5" s="1"/>
  <c r="C26" i="4"/>
  <c r="F21" i="4"/>
  <c r="G21" i="4"/>
  <c r="H21" i="4" s="1"/>
  <c r="J21" i="4"/>
  <c r="I26" i="4"/>
  <c r="I27" i="4" s="1"/>
  <c r="C26" i="3"/>
  <c r="D20" i="3"/>
  <c r="J20" i="3" s="1"/>
  <c r="I26" i="3"/>
  <c r="I27" i="3" s="1"/>
  <c r="H19" i="3"/>
  <c r="D21" i="5" l="1"/>
  <c r="C27" i="5"/>
  <c r="D22" i="4"/>
  <c r="C27" i="4"/>
  <c r="D21" i="3"/>
  <c r="J21" i="3" s="1"/>
  <c r="C27" i="3"/>
  <c r="E20" i="3"/>
  <c r="G20" i="3" s="1"/>
  <c r="F20" i="3"/>
  <c r="C28" i="5" l="1"/>
  <c r="F21" i="5"/>
  <c r="G21" i="5"/>
  <c r="H21" i="5" s="1"/>
  <c r="J21" i="5"/>
  <c r="I28" i="5"/>
  <c r="I29" i="5" s="1"/>
  <c r="C28" i="4"/>
  <c r="F22" i="4"/>
  <c r="G22" i="4"/>
  <c r="H22" i="4" s="1"/>
  <c r="J22" i="4"/>
  <c r="I28" i="4"/>
  <c r="I29" i="4" s="1"/>
  <c r="H20" i="3"/>
  <c r="C28" i="3"/>
  <c r="F21" i="3"/>
  <c r="E21" i="3"/>
  <c r="G21" i="3" s="1"/>
  <c r="H21" i="3" s="1"/>
  <c r="I28" i="3"/>
  <c r="D22" i="5" l="1"/>
  <c r="J22" i="5" s="1"/>
  <c r="C29" i="5"/>
  <c r="D23" i="4"/>
  <c r="C29" i="4"/>
  <c r="I29" i="3"/>
  <c r="D22" i="3"/>
  <c r="J22" i="3" s="1"/>
  <c r="C29" i="3"/>
  <c r="D23" i="5" l="1"/>
  <c r="C30" i="5"/>
  <c r="F22" i="5"/>
  <c r="G22" i="5"/>
  <c r="H22" i="5" s="1"/>
  <c r="I30" i="5"/>
  <c r="I31" i="5" s="1"/>
  <c r="C30" i="4"/>
  <c r="G23" i="4"/>
  <c r="F23" i="4"/>
  <c r="J23" i="4"/>
  <c r="I30" i="4"/>
  <c r="I31" i="4" s="1"/>
  <c r="E22" i="3"/>
  <c r="G22" i="3" s="1"/>
  <c r="F22" i="3"/>
  <c r="C30" i="3"/>
  <c r="I30" i="3"/>
  <c r="C31" i="5" l="1"/>
  <c r="G23" i="5"/>
  <c r="F23" i="5"/>
  <c r="J23" i="5"/>
  <c r="H23" i="4"/>
  <c r="D24" i="4"/>
  <c r="C31" i="4"/>
  <c r="C31" i="3"/>
  <c r="I31" i="3"/>
  <c r="D23" i="3"/>
  <c r="J23" i="3" s="1"/>
  <c r="H22" i="3"/>
  <c r="H23" i="5" l="1"/>
  <c r="D24" i="5"/>
  <c r="F24" i="4"/>
  <c r="G24" i="4"/>
  <c r="H24" i="4" s="1"/>
  <c r="J24" i="4"/>
  <c r="D24" i="3"/>
  <c r="J24" i="3" s="1"/>
  <c r="E23" i="3"/>
  <c r="G23" i="3" s="1"/>
  <c r="F23" i="3"/>
  <c r="F24" i="5" l="1"/>
  <c r="G24" i="5"/>
  <c r="H24" i="5" s="1"/>
  <c r="J24" i="5"/>
  <c r="D25" i="4"/>
  <c r="H23" i="3"/>
  <c r="E24" i="3"/>
  <c r="G24" i="3" s="1"/>
  <c r="F24" i="3"/>
  <c r="D25" i="5" l="1"/>
  <c r="F25" i="4"/>
  <c r="G25" i="4"/>
  <c r="H25" i="4" s="1"/>
  <c r="J25" i="4"/>
  <c r="D25" i="3"/>
  <c r="J25" i="3" s="1"/>
  <c r="H24" i="3"/>
  <c r="F25" i="5" l="1"/>
  <c r="G25" i="5"/>
  <c r="H25" i="5" s="1"/>
  <c r="J25" i="5"/>
  <c r="D26" i="4"/>
  <c r="F25" i="3"/>
  <c r="E25" i="3"/>
  <c r="G25" i="3" s="1"/>
  <c r="D26" i="5" l="1"/>
  <c r="F26" i="4"/>
  <c r="G26" i="4"/>
  <c r="H26" i="4" s="1"/>
  <c r="J26" i="4"/>
  <c r="D26" i="3"/>
  <c r="J26" i="3" s="1"/>
  <c r="H25" i="3"/>
  <c r="F26" i="5" l="1"/>
  <c r="G26" i="5"/>
  <c r="H26" i="5" s="1"/>
  <c r="J26" i="5"/>
  <c r="D27" i="4"/>
  <c r="E26" i="3"/>
  <c r="G26" i="3" s="1"/>
  <c r="F26" i="3"/>
  <c r="D27" i="5" l="1"/>
  <c r="G27" i="4"/>
  <c r="F27" i="4"/>
  <c r="J27" i="4"/>
  <c r="D27" i="3"/>
  <c r="J27" i="3" s="1"/>
  <c r="H26" i="3"/>
  <c r="G27" i="5" l="1"/>
  <c r="F27" i="5"/>
  <c r="J27" i="5"/>
  <c r="D28" i="4"/>
  <c r="H27" i="4"/>
  <c r="E27" i="3"/>
  <c r="G27" i="3" s="1"/>
  <c r="F27" i="3"/>
  <c r="D28" i="5" l="1"/>
  <c r="H27" i="5"/>
  <c r="H27" i="3"/>
  <c r="F28" i="4"/>
  <c r="G28" i="4"/>
  <c r="J28" i="4"/>
  <c r="D28" i="3"/>
  <c r="J28" i="3" s="1"/>
  <c r="F28" i="5" l="1"/>
  <c r="G28" i="5"/>
  <c r="H28" i="5" s="1"/>
  <c r="J28" i="5"/>
  <c r="H28" i="4"/>
  <c r="D29" i="4"/>
  <c r="E28" i="3"/>
  <c r="G28" i="3" s="1"/>
  <c r="F28" i="3"/>
  <c r="D29" i="5" l="1"/>
  <c r="F29" i="4"/>
  <c r="G29" i="4"/>
  <c r="H29" i="4" s="1"/>
  <c r="J29" i="4"/>
  <c r="D29" i="3"/>
  <c r="J29" i="3" s="1"/>
  <c r="H28" i="3"/>
  <c r="F29" i="5" l="1"/>
  <c r="G29" i="5"/>
  <c r="H29" i="5" s="1"/>
  <c r="J29" i="5"/>
  <c r="D30" i="4"/>
  <c r="F29" i="3"/>
  <c r="E29" i="3"/>
  <c r="G29" i="3" s="1"/>
  <c r="D30" i="5" l="1"/>
  <c r="F30" i="4"/>
  <c r="G30" i="4"/>
  <c r="H30" i="4" s="1"/>
  <c r="J30" i="4"/>
  <c r="D30" i="3"/>
  <c r="J30" i="3" s="1"/>
  <c r="H29" i="3"/>
  <c r="F30" i="5" l="1"/>
  <c r="G30" i="5"/>
  <c r="H30" i="5" s="1"/>
  <c r="J30" i="5"/>
  <c r="D31" i="4"/>
  <c r="E30" i="3"/>
  <c r="G30" i="3" s="1"/>
  <c r="F30" i="3"/>
  <c r="D31" i="5" l="1"/>
  <c r="G31" i="4"/>
  <c r="F31" i="4"/>
  <c r="J31" i="4"/>
  <c r="D31" i="3"/>
  <c r="J31" i="3" s="1"/>
  <c r="H30" i="3"/>
  <c r="G31" i="5" l="1"/>
  <c r="F31" i="5"/>
  <c r="J31" i="5"/>
  <c r="H31" i="4"/>
  <c r="H32" i="4" s="1"/>
  <c r="G33" i="4" s="1"/>
  <c r="F31" i="3"/>
  <c r="E31" i="3"/>
  <c r="G31" i="3" s="1"/>
  <c r="H31" i="5" l="1"/>
  <c r="H32" i="5" s="1"/>
  <c r="H33" i="4"/>
  <c r="H31" i="3"/>
  <c r="H33" i="5" l="1"/>
  <c r="G33" i="5"/>
  <c r="H33" i="3"/>
</calcChain>
</file>

<file path=xl/sharedStrings.xml><?xml version="1.0" encoding="utf-8"?>
<sst xmlns="http://schemas.openxmlformats.org/spreadsheetml/2006/main" count="73" uniqueCount="32">
  <si>
    <t>DATI INVESTIMENTO</t>
  </si>
  <si>
    <t>Aliquota IRES</t>
  </si>
  <si>
    <t>Aliquota ammortamento fiscale</t>
  </si>
  <si>
    <t>Data inizio ammortamento:</t>
  </si>
  <si>
    <t>ANNO</t>
  </si>
  <si>
    <t>ALIQUOTA</t>
  </si>
  <si>
    <t>AMMORTAMENTO</t>
  </si>
  <si>
    <t>DEDUZIONE</t>
  </si>
  <si>
    <t>ORDINARIO</t>
  </si>
  <si>
    <t>IPER</t>
  </si>
  <si>
    <t>ORDINARIA</t>
  </si>
  <si>
    <t>VANTAGGIO</t>
  </si>
  <si>
    <t>TOTALE</t>
  </si>
  <si>
    <t>Vantaggio fiscale ottenuto con iperammortamento:</t>
  </si>
  <si>
    <t>Costo Storico maggiorato del 40%</t>
  </si>
  <si>
    <t>SUPER</t>
  </si>
  <si>
    <t>N.B.: Per essere iperammortizzabile il bene deve avere un'aliquota &gt; 6,50%</t>
  </si>
  <si>
    <t>Costo del bene:</t>
  </si>
  <si>
    <t>Costo Storico maggiorato del 30%</t>
  </si>
  <si>
    <t>SUPER AMMORTAMENTO 2017</t>
  </si>
  <si>
    <t>I dati nelle celle grigie sono fissi, quelli nelle celle arancione chiaro sono modificabili</t>
  </si>
  <si>
    <t>IPER AMMORTAMENTO 2017/18</t>
  </si>
  <si>
    <t>Costo maggiorato del 150%</t>
  </si>
  <si>
    <t>SUPER AMMORTAMENTO 2018</t>
  </si>
  <si>
    <t>Tel.</t>
  </si>
  <si>
    <t>Email:</t>
  </si>
  <si>
    <t>Web:</t>
  </si>
  <si>
    <t xml:space="preserve">Contatti per consulenza su Industria/Impresa 4.0
analisi tecniche  e perizie giurate, 
certificazioni di prodotto, 
analisi degli investimenti per ammissibilità a super/iperammortamento, 
progetti di innovazione e digitalizzazione
</t>
  </si>
  <si>
    <t>0434 504411 - 347 9645275 - 380 3920475</t>
  </si>
  <si>
    <t>info@servizi40.it</t>
  </si>
  <si>
    <t>http://www.servizi40.it</t>
  </si>
  <si>
    <t>N.B.: Si considera il caso di una società di capitali. Per una società di persone fanno fede le aliquote IRPEF dei soci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</si>
</sst>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4">
    <font>
      <sz val="11"/>
      <color indexed="8"/>
      <name val="Calibri"/>
      <family val="2"/>
    </font>
    <font>
      <sz val="18"/>
      <color indexed="8"/>
      <name val="Kabel Book BT"/>
    </font>
    <font>
      <sz val="11"/>
      <color indexed="8"/>
      <name val="Kabel Book BT"/>
    </font>
    <font>
      <u/>
      <sz val="11"/>
      <color indexed="30"/>
      <name val="Kabel Book BT"/>
    </font>
    <font>
      <b/>
      <i/>
      <sz val="11"/>
      <color indexed="8"/>
      <name val="Kabel Book BT"/>
    </font>
    <font>
      <b/>
      <sz val="11"/>
      <color indexed="8"/>
      <name val="Kabel Book BT"/>
    </font>
    <font>
      <sz val="11"/>
      <color rgb="FFFF0000"/>
      <name val="Kabel Book BT"/>
    </font>
    <font>
      <b/>
      <sz val="11"/>
      <color indexed="8"/>
      <name val="Calibri"/>
      <family val="2"/>
    </font>
    <font>
      <sz val="14"/>
      <color indexed="8"/>
      <name val="Kabel Book BT"/>
    </font>
    <font>
      <u/>
      <sz val="11"/>
      <color theme="10"/>
      <name val="Calibri"/>
      <family val="2"/>
    </font>
    <font>
      <sz val="14"/>
      <color theme="7"/>
      <name val="Kabel Book BT"/>
    </font>
    <font>
      <sz val="16"/>
      <color indexed="8"/>
      <name val="Kabel Book BT"/>
    </font>
    <font>
      <sz val="16"/>
      <color indexed="8"/>
      <name val="Calibri"/>
      <family val="2"/>
    </font>
    <font>
      <u/>
      <sz val="16"/>
      <color theme="10"/>
      <name val="Kabel Book BT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8" fillId="7" borderId="7" xfId="0" applyFont="1" applyFill="1" applyBorder="1" applyAlignment="1">
      <alignment horizontal="center" vertical="top" wrapText="1"/>
    </xf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/>
    <xf numFmtId="0" fontId="3" fillId="0" borderId="0" xfId="1" applyFont="1" applyFill="1" applyBorder="1" applyAlignment="1"/>
    <xf numFmtId="10" fontId="2" fillId="0" borderId="1" xfId="2" applyNumberFormat="1" applyFont="1" applyFill="1" applyBorder="1" applyAlignment="1"/>
    <xf numFmtId="164" fontId="2" fillId="0" borderId="1" xfId="3" applyNumberFormat="1" applyFont="1" applyFill="1" applyBorder="1" applyAlignment="1"/>
    <xf numFmtId="10" fontId="2" fillId="0" borderId="0" xfId="0" applyNumberFormat="1" applyFont="1"/>
    <xf numFmtId="44" fontId="2" fillId="0" borderId="0" xfId="0" applyNumberFormat="1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164" fontId="2" fillId="4" borderId="1" xfId="3" applyNumberFormat="1" applyFont="1" applyFill="1" applyBorder="1" applyAlignment="1" applyProtection="1">
      <protection locked="0"/>
    </xf>
    <xf numFmtId="10" fontId="2" fillId="4" borderId="1" xfId="2" applyNumberFormat="1" applyFont="1" applyFill="1" applyBorder="1" applyAlignment="1" applyProtection="1">
      <protection locked="0"/>
    </xf>
    <xf numFmtId="0" fontId="2" fillId="4" borderId="1" xfId="3" applyNumberFormat="1" applyFont="1" applyFill="1" applyBorder="1" applyAlignment="1" applyProtection="1">
      <protection locked="0"/>
    </xf>
    <xf numFmtId="164" fontId="2" fillId="5" borderId="1" xfId="3" applyNumberFormat="1" applyFont="1" applyFill="1" applyBorder="1" applyAlignment="1"/>
    <xf numFmtId="9" fontId="2" fillId="5" borderId="1" xfId="3" applyNumberFormat="1" applyFont="1" applyFill="1" applyBorder="1" applyAlignment="1"/>
    <xf numFmtId="0" fontId="2" fillId="0" borderId="0" xfId="0" applyFont="1" applyBorder="1" applyAlignment="1"/>
    <xf numFmtId="0" fontId="2" fillId="0" borderId="0" xfId="3" applyNumberFormat="1" applyFont="1" applyFill="1" applyBorder="1" applyAlignment="1" applyProtection="1">
      <protection locked="0"/>
    </xf>
    <xf numFmtId="10" fontId="5" fillId="6" borderId="1" xfId="2" applyNumberFormat="1" applyFont="1" applyFill="1" applyBorder="1" applyAlignment="1"/>
    <xf numFmtId="164" fontId="5" fillId="6" borderId="1" xfId="2" applyNumberFormat="1" applyFont="1" applyFill="1" applyBorder="1" applyAlignment="1"/>
    <xf numFmtId="0" fontId="3" fillId="0" borderId="0" xfId="1" applyFont="1" applyFill="1" applyBorder="1" applyAlignment="1"/>
    <xf numFmtId="10" fontId="2" fillId="0" borderId="1" xfId="2" applyNumberFormat="1" applyFont="1" applyFill="1" applyBorder="1" applyAlignment="1"/>
    <xf numFmtId="164" fontId="2" fillId="0" borderId="1" xfId="3" applyNumberFormat="1" applyFont="1" applyFill="1" applyBorder="1" applyAlignment="1"/>
    <xf numFmtId="0" fontId="8" fillId="7" borderId="0" xfId="0" applyFont="1" applyFill="1"/>
    <xf numFmtId="0" fontId="8" fillId="7" borderId="10" xfId="0" applyFont="1" applyFill="1" applyBorder="1"/>
    <xf numFmtId="0" fontId="8" fillId="7" borderId="0" xfId="0" applyFont="1" applyFill="1" applyBorder="1"/>
    <xf numFmtId="0" fontId="8" fillId="7" borderId="11" xfId="0" applyFont="1" applyFill="1" applyBorder="1"/>
    <xf numFmtId="0" fontId="8" fillId="7" borderId="12" xfId="0" applyFont="1" applyFill="1" applyBorder="1"/>
    <xf numFmtId="0" fontId="8" fillId="7" borderId="13" xfId="0" applyFont="1" applyFill="1" applyBorder="1"/>
    <xf numFmtId="0" fontId="8" fillId="7" borderId="14" xfId="0" applyFont="1" applyFill="1" applyBorder="1"/>
    <xf numFmtId="0" fontId="10" fillId="7" borderId="0" xfId="0" applyFont="1" applyFill="1" applyBorder="1"/>
    <xf numFmtId="0" fontId="2" fillId="0" borderId="1" xfId="0" applyFont="1" applyBorder="1" applyAlignment="1"/>
    <xf numFmtId="0" fontId="2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7" borderId="0" xfId="4" applyFont="1" applyFill="1" applyBorder="1"/>
    <xf numFmtId="0" fontId="11" fillId="7" borderId="0" xfId="0" applyFont="1" applyFill="1" applyBorder="1"/>
    <xf numFmtId="0" fontId="13" fillId="7" borderId="13" xfId="4" applyFont="1" applyFill="1" applyBorder="1"/>
    <xf numFmtId="0" fontId="11" fillId="7" borderId="13" xfId="0" applyFont="1" applyFill="1" applyBorder="1"/>
  </cellXfs>
  <cellStyles count="2">
    <cellStyle name="Collegamento ipertestuale" xfId="4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508000</xdr:colOff>
      <xdr:row>1</xdr:row>
      <xdr:rowOff>50800</xdr:rowOff>
    </xdr:from>
    <xdr:to>
      <xdr:col>5</xdr:col>
      <xdr:colOff>304800</xdr:colOff>
      <xdr:row>7</xdr:row>
      <xdr:rowOff>177800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58F17F9-87DE-6042-A435-B922B4863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500" y="279400"/>
          <a:ext cx="1447800" cy="149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927100</xdr:colOff>
      <xdr:row>0</xdr:row>
      <xdr:rowOff>50800</xdr:rowOff>
    </xdr:from>
    <xdr:to>
      <xdr:col>7</xdr:col>
      <xdr:colOff>965200</xdr:colOff>
      <xdr:row>4</xdr:row>
      <xdr:rowOff>88232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4CF5810-4C03-C34D-9A8E-B56A4D086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0" y="50800"/>
          <a:ext cx="1066800" cy="11042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1003300</xdr:colOff>
      <xdr:row>0</xdr:row>
      <xdr:rowOff>63500</xdr:rowOff>
    </xdr:from>
    <xdr:to>
      <xdr:col>10</xdr:col>
      <xdr:colOff>38100</xdr:colOff>
      <xdr:row>4</xdr:row>
      <xdr:rowOff>100932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A612A9D-03C8-7444-A2CA-46D291458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4200" y="63500"/>
          <a:ext cx="1066800" cy="11042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914400</xdr:colOff>
      <xdr:row>0</xdr:row>
      <xdr:rowOff>63500</xdr:rowOff>
    </xdr:from>
    <xdr:to>
      <xdr:col>7</xdr:col>
      <xdr:colOff>952500</xdr:colOff>
      <xdr:row>4</xdr:row>
      <xdr:rowOff>100932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76106D0-E4F1-4A48-A169-D45B73996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5300" y="63500"/>
          <a:ext cx="1066800" cy="1104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Alberto Miotti 2 1">
      <a:dk1>
        <a:srgbClr val="505050"/>
      </a:dk1>
      <a:lt1>
        <a:sysClr val="window" lastClr="FFFFFF"/>
      </a:lt1>
      <a:dk2>
        <a:srgbClr val="7A665D"/>
      </a:dk2>
      <a:lt2>
        <a:srgbClr val="FEA022"/>
      </a:lt2>
      <a:accent1>
        <a:srgbClr val="9A792F"/>
      </a:accent1>
      <a:accent2>
        <a:srgbClr val="FFCC00"/>
      </a:accent2>
      <a:accent3>
        <a:srgbClr val="FFFFCC"/>
      </a:accent3>
      <a:accent4>
        <a:srgbClr val="FF9933"/>
      </a:accent4>
      <a:accent5>
        <a:srgbClr val="919182"/>
      </a:accent5>
      <a:accent6>
        <a:srgbClr val="A5A5A5"/>
      </a:accent6>
      <a:hlink>
        <a:srgbClr val="FF8000"/>
      </a:hlink>
      <a:folHlink>
        <a:srgbClr val="E39C0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ervizi40.it/" TargetMode="External"/><Relationship Id="rId1" Type="http://schemas.openxmlformats.org/officeDocument/2006/relationships/hyperlink" Target="mailto:info@servizi40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H19"/>
  <sheetViews>
    <sheetView tabSelected="1" workbookViewId="0">
      <selection activeCell="H7" sqref="H7"/>
    </sheetView>
  </sheetViews>
  <sheetFormatPr baseColWidth="10" defaultRowHeight="18"/>
  <cols>
    <col min="1" max="16384" width="10.83203125" style="25"/>
  </cols>
  <sheetData>
    <row r="9" spans="2:8" ht="19" thickBot="1"/>
    <row r="10" spans="2:8" ht="18" customHeight="1">
      <c r="B10" s="53" t="s">
        <v>27</v>
      </c>
      <c r="C10" s="54"/>
      <c r="D10" s="54"/>
      <c r="E10" s="54"/>
      <c r="F10" s="54"/>
      <c r="G10" s="55"/>
      <c r="H10" s="56"/>
    </row>
    <row r="11" spans="2:8">
      <c r="B11" s="57"/>
      <c r="C11" s="58"/>
      <c r="D11" s="58"/>
      <c r="E11" s="58"/>
      <c r="F11" s="58"/>
      <c r="G11" s="59"/>
      <c r="H11" s="60"/>
    </row>
    <row r="12" spans="2:8">
      <c r="B12" s="57"/>
      <c r="C12" s="58"/>
      <c r="D12" s="58"/>
      <c r="E12" s="58"/>
      <c r="F12" s="58"/>
      <c r="G12" s="59"/>
      <c r="H12" s="60"/>
    </row>
    <row r="13" spans="2:8">
      <c r="B13" s="57"/>
      <c r="C13" s="58"/>
      <c r="D13" s="58"/>
      <c r="E13" s="58"/>
      <c r="F13" s="58"/>
      <c r="G13" s="59"/>
      <c r="H13" s="60"/>
    </row>
    <row r="14" spans="2:8">
      <c r="B14" s="57"/>
      <c r="C14" s="58"/>
      <c r="D14" s="58"/>
      <c r="E14" s="58"/>
      <c r="F14" s="58"/>
      <c r="G14" s="59"/>
      <c r="H14" s="60"/>
    </row>
    <row r="15" spans="2:8">
      <c r="B15" s="57"/>
      <c r="C15" s="58"/>
      <c r="D15" s="58"/>
      <c r="E15" s="58"/>
      <c r="F15" s="58"/>
      <c r="G15" s="59"/>
      <c r="H15" s="60"/>
    </row>
    <row r="16" spans="2:8">
      <c r="B16" s="57"/>
      <c r="C16" s="58"/>
      <c r="D16" s="58"/>
      <c r="E16" s="58"/>
      <c r="F16" s="58"/>
      <c r="G16" s="59"/>
      <c r="H16" s="60"/>
    </row>
    <row r="17" spans="2:8">
      <c r="B17" s="26"/>
      <c r="C17" s="27" t="s">
        <v>24</v>
      </c>
      <c r="D17" s="32" t="s">
        <v>28</v>
      </c>
      <c r="E17" s="27"/>
      <c r="F17" s="27"/>
      <c r="G17" s="27"/>
      <c r="H17" s="28"/>
    </row>
    <row r="18" spans="2:8" ht="21">
      <c r="B18" s="26"/>
      <c r="C18" s="27" t="s">
        <v>25</v>
      </c>
      <c r="D18" s="61" t="s">
        <v>29</v>
      </c>
      <c r="E18" s="62"/>
      <c r="F18" s="62"/>
      <c r="G18" s="27"/>
      <c r="H18" s="28"/>
    </row>
    <row r="19" spans="2:8" ht="22" thickBot="1">
      <c r="B19" s="29"/>
      <c r="C19" s="30" t="s">
        <v>26</v>
      </c>
      <c r="D19" s="63" t="s">
        <v>30</v>
      </c>
      <c r="E19" s="64"/>
      <c r="F19" s="64"/>
      <c r="G19" s="30"/>
      <c r="H19" s="31"/>
    </row>
  </sheetData>
  <sheetProtection algorithmName="SHA-512" hashValue="Ei7DX4lQNDmGnWBW0PgtO9sTD8lDFbR8ffgJ4MppEG19UOPMe5ESXs6QkdBpP9EPL5EfU2hI8ofC82qdMW7DUQ==" saltValue="NAmFE+ne8OYcgdN0jWrC1g==" spinCount="100000" sheet="1" objects="1" scenarios="1"/>
  <mergeCells count="1">
    <mergeCell ref="B10:H16"/>
  </mergeCells>
  <hyperlinks>
    <hyperlink ref="D18" r:id="rId1" xr:uid="{C781D544-8965-3C4F-BFC1-7789714ED1FB}"/>
    <hyperlink ref="D19" r:id="rId2" xr:uid="{F9393E92-5B9F-3E48-BA9E-FE4D7EA08855}"/>
  </hyperlinks>
  <pageMargins left="0" right="0" top="0" bottom="0" header="0" footer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3"/>
  <sheetViews>
    <sheetView showGridLines="0" workbookViewId="0">
      <selection activeCell="M10" sqref="M10"/>
    </sheetView>
  </sheetViews>
  <sheetFormatPr baseColWidth="10" defaultRowHeight="15" customHeight="1"/>
  <cols>
    <col min="1" max="1" width="3" style="2" bestFit="1" customWidth="1"/>
    <col min="2" max="2" width="6.1640625" style="2" bestFit="1" customWidth="1"/>
    <col min="3" max="3" width="8.6640625" style="2" bestFit="1" customWidth="1"/>
    <col min="4" max="4" width="15.1640625" style="2" bestFit="1" customWidth="1"/>
    <col min="5" max="5" width="14.6640625" style="2" bestFit="1" customWidth="1"/>
    <col min="6" max="7" width="13.5" style="2" bestFit="1" customWidth="1"/>
    <col min="8" max="8" width="13.1640625" style="2" customWidth="1"/>
    <col min="9" max="9" width="7.5" style="2" hidden="1" customWidth="1"/>
    <col min="10" max="10" width="11.5" style="2" hidden="1" customWidth="1"/>
    <col min="11" max="256" width="8.83203125" style="2" bestFit="1" customWidth="1"/>
    <col min="257" max="16384" width="10.83203125" style="2"/>
  </cols>
  <sheetData>
    <row r="1" spans="2:10" ht="27" customHeight="1">
      <c r="B1" s="35" t="s">
        <v>21</v>
      </c>
      <c r="C1" s="35"/>
      <c r="D1" s="35"/>
      <c r="E1" s="35"/>
      <c r="F1" s="35"/>
      <c r="G1" s="35"/>
      <c r="H1" s="36"/>
    </row>
    <row r="2" spans="2:10" ht="27" customHeight="1">
      <c r="B2" s="1"/>
      <c r="C2" s="1"/>
      <c r="D2" s="1"/>
      <c r="E2" s="1"/>
      <c r="F2" s="1"/>
      <c r="G2" s="1"/>
    </row>
    <row r="3" spans="2:10" ht="15" customHeight="1">
      <c r="B3" s="46" t="s">
        <v>20</v>
      </c>
      <c r="C3" s="46"/>
      <c r="D3" s="46"/>
      <c r="E3" s="46"/>
      <c r="F3" s="46"/>
      <c r="G3" s="46"/>
    </row>
    <row r="4" spans="2:10">
      <c r="B4" s="37" t="s">
        <v>0</v>
      </c>
      <c r="C4" s="38"/>
      <c r="D4" s="38"/>
      <c r="E4" s="47"/>
    </row>
    <row r="5" spans="2:10">
      <c r="B5" s="48" t="s">
        <v>17</v>
      </c>
      <c r="C5" s="49"/>
      <c r="D5" s="50"/>
      <c r="E5" s="13">
        <v>100000</v>
      </c>
      <c r="F5" s="22"/>
    </row>
    <row r="6" spans="2:10">
      <c r="B6" s="48" t="s">
        <v>22</v>
      </c>
      <c r="C6" s="49"/>
      <c r="D6" s="50"/>
      <c r="E6" s="16">
        <f>E5*250%</f>
        <v>250000</v>
      </c>
    </row>
    <row r="7" spans="2:10" ht="16" customHeight="1">
      <c r="B7" s="33" t="s">
        <v>1</v>
      </c>
      <c r="C7" s="34"/>
      <c r="D7" s="35"/>
      <c r="E7" s="17">
        <v>0.24</v>
      </c>
      <c r="F7" s="9" t="s">
        <v>31</v>
      </c>
    </row>
    <row r="8" spans="2:10">
      <c r="B8" s="3" t="s">
        <v>2</v>
      </c>
      <c r="C8" s="3"/>
      <c r="D8" s="3"/>
      <c r="E8" s="14">
        <v>0.1</v>
      </c>
      <c r="F8" s="9" t="s">
        <v>16</v>
      </c>
    </row>
    <row r="9" spans="2:10">
      <c r="B9" s="3" t="s">
        <v>3</v>
      </c>
      <c r="C9" s="3"/>
      <c r="D9" s="3"/>
      <c r="E9" s="15">
        <v>2018</v>
      </c>
    </row>
    <row r="10" spans="2:10">
      <c r="B10" s="18"/>
      <c r="C10" s="18"/>
      <c r="D10" s="18"/>
      <c r="E10" s="19"/>
    </row>
    <row r="12" spans="2:10">
      <c r="B12" s="37" t="s">
        <v>21</v>
      </c>
      <c r="C12" s="38"/>
      <c r="D12" s="38"/>
      <c r="E12" s="38"/>
      <c r="F12" s="38"/>
      <c r="G12" s="38"/>
      <c r="H12" s="39"/>
    </row>
    <row r="13" spans="2:10">
      <c r="B13" s="40" t="s">
        <v>4</v>
      </c>
      <c r="C13" s="40" t="s">
        <v>5</v>
      </c>
      <c r="D13" s="42" t="s">
        <v>6</v>
      </c>
      <c r="E13" s="43"/>
      <c r="F13" s="42" t="s">
        <v>7</v>
      </c>
      <c r="G13" s="43"/>
      <c r="H13" s="44" t="s">
        <v>11</v>
      </c>
    </row>
    <row r="14" spans="2:10">
      <c r="B14" s="41"/>
      <c r="C14" s="41"/>
      <c r="D14" s="10" t="s">
        <v>8</v>
      </c>
      <c r="E14" s="10" t="s">
        <v>9</v>
      </c>
      <c r="F14" s="10" t="s">
        <v>10</v>
      </c>
      <c r="G14" s="10" t="s">
        <v>9</v>
      </c>
      <c r="H14" s="45"/>
    </row>
    <row r="15" spans="2:10">
      <c r="B15" s="11">
        <f>E9</f>
        <v>2018</v>
      </c>
      <c r="C15" s="23">
        <f>+E8</f>
        <v>0.1</v>
      </c>
      <c r="D15" s="24">
        <f>C15*$E$5</f>
        <v>10000</v>
      </c>
      <c r="E15" s="24">
        <f>D15*2.5</f>
        <v>25000</v>
      </c>
      <c r="F15" s="24">
        <f t="shared" ref="F15:G31" si="0">D15*$E$7</f>
        <v>2400</v>
      </c>
      <c r="G15" s="24">
        <f>E15*$E$7</f>
        <v>6000</v>
      </c>
      <c r="H15" s="24">
        <f t="shared" ref="H15:H31" si="1">G15-F15</f>
        <v>3600</v>
      </c>
      <c r="I15" s="7"/>
      <c r="J15" s="8">
        <f>E5-D15</f>
        <v>90000</v>
      </c>
    </row>
    <row r="16" spans="2:10">
      <c r="B16" s="11">
        <f t="shared" ref="B16:B31" si="2">B15+1</f>
        <v>2019</v>
      </c>
      <c r="C16" s="23">
        <f>+C15</f>
        <v>0.1</v>
      </c>
      <c r="D16" s="24">
        <f t="shared" ref="D16:D22" si="3">IF(C16*$E$5&gt;J15,J15,C16*$E$5)</f>
        <v>10000</v>
      </c>
      <c r="E16" s="24">
        <f t="shared" ref="E16:E31" si="4">D16*2.5</f>
        <v>25000</v>
      </c>
      <c r="F16" s="24">
        <f t="shared" si="0"/>
        <v>2400</v>
      </c>
      <c r="G16" s="24">
        <f t="shared" si="0"/>
        <v>6000</v>
      </c>
      <c r="H16" s="24">
        <f t="shared" si="1"/>
        <v>3600</v>
      </c>
      <c r="I16" s="7">
        <f>1-C15</f>
        <v>0.9</v>
      </c>
      <c r="J16" s="8">
        <f t="shared" ref="J16:J31" si="5">J15-D16</f>
        <v>80000</v>
      </c>
    </row>
    <row r="17" spans="2:10">
      <c r="B17" s="11">
        <f t="shared" si="2"/>
        <v>2020</v>
      </c>
      <c r="C17" s="23">
        <f t="shared" ref="C17:C31" si="6">C16</f>
        <v>0.1</v>
      </c>
      <c r="D17" s="24">
        <f t="shared" si="3"/>
        <v>10000</v>
      </c>
      <c r="E17" s="24">
        <f t="shared" si="4"/>
        <v>25000</v>
      </c>
      <c r="F17" s="24">
        <f t="shared" si="0"/>
        <v>2400</v>
      </c>
      <c r="G17" s="24">
        <f t="shared" si="0"/>
        <v>6000</v>
      </c>
      <c r="H17" s="24">
        <f t="shared" si="1"/>
        <v>3600</v>
      </c>
      <c r="I17" s="7">
        <f t="shared" ref="I17:I31" si="7">I16-C16</f>
        <v>0.8</v>
      </c>
      <c r="J17" s="8">
        <f t="shared" si="5"/>
        <v>70000</v>
      </c>
    </row>
    <row r="18" spans="2:10">
      <c r="B18" s="11">
        <f t="shared" si="2"/>
        <v>2021</v>
      </c>
      <c r="C18" s="23">
        <f t="shared" si="6"/>
        <v>0.1</v>
      </c>
      <c r="D18" s="24">
        <f t="shared" si="3"/>
        <v>10000</v>
      </c>
      <c r="E18" s="24">
        <f t="shared" si="4"/>
        <v>25000</v>
      </c>
      <c r="F18" s="24">
        <f t="shared" si="0"/>
        <v>2400</v>
      </c>
      <c r="G18" s="24">
        <f t="shared" si="0"/>
        <v>6000</v>
      </c>
      <c r="H18" s="24">
        <f t="shared" si="1"/>
        <v>3600</v>
      </c>
      <c r="I18" s="7">
        <f t="shared" si="7"/>
        <v>0.70000000000000007</v>
      </c>
      <c r="J18" s="8">
        <f t="shared" si="5"/>
        <v>60000</v>
      </c>
    </row>
    <row r="19" spans="2:10">
      <c r="B19" s="11">
        <f t="shared" si="2"/>
        <v>2022</v>
      </c>
      <c r="C19" s="23">
        <f>C18</f>
        <v>0.1</v>
      </c>
      <c r="D19" s="24">
        <f t="shared" si="3"/>
        <v>10000</v>
      </c>
      <c r="E19" s="24">
        <f t="shared" si="4"/>
        <v>25000</v>
      </c>
      <c r="F19" s="24">
        <f t="shared" si="0"/>
        <v>2400</v>
      </c>
      <c r="G19" s="24">
        <f t="shared" si="0"/>
        <v>6000</v>
      </c>
      <c r="H19" s="24">
        <f t="shared" si="1"/>
        <v>3600</v>
      </c>
      <c r="I19" s="7">
        <f t="shared" si="7"/>
        <v>0.60000000000000009</v>
      </c>
      <c r="J19" s="8">
        <f t="shared" si="5"/>
        <v>50000</v>
      </c>
    </row>
    <row r="20" spans="2:10">
      <c r="B20" s="11">
        <f t="shared" si="2"/>
        <v>2023</v>
      </c>
      <c r="C20" s="23">
        <f t="shared" si="6"/>
        <v>0.1</v>
      </c>
      <c r="D20" s="24">
        <f t="shared" si="3"/>
        <v>10000</v>
      </c>
      <c r="E20" s="24">
        <f t="shared" si="4"/>
        <v>25000</v>
      </c>
      <c r="F20" s="24">
        <f t="shared" si="0"/>
        <v>2400</v>
      </c>
      <c r="G20" s="24">
        <f t="shared" si="0"/>
        <v>6000</v>
      </c>
      <c r="H20" s="24">
        <f t="shared" si="1"/>
        <v>3600</v>
      </c>
      <c r="I20" s="7">
        <f t="shared" si="7"/>
        <v>0.50000000000000011</v>
      </c>
      <c r="J20" s="8">
        <f t="shared" si="5"/>
        <v>40000</v>
      </c>
    </row>
    <row r="21" spans="2:10">
      <c r="B21" s="11">
        <f t="shared" si="2"/>
        <v>2024</v>
      </c>
      <c r="C21" s="23">
        <f t="shared" si="6"/>
        <v>0.1</v>
      </c>
      <c r="D21" s="24">
        <f t="shared" si="3"/>
        <v>10000</v>
      </c>
      <c r="E21" s="24">
        <f t="shared" si="4"/>
        <v>25000</v>
      </c>
      <c r="F21" s="24">
        <f t="shared" si="0"/>
        <v>2400</v>
      </c>
      <c r="G21" s="24">
        <f t="shared" si="0"/>
        <v>6000</v>
      </c>
      <c r="H21" s="24">
        <f t="shared" si="1"/>
        <v>3600</v>
      </c>
      <c r="I21" s="7">
        <f t="shared" si="7"/>
        <v>0.40000000000000013</v>
      </c>
      <c r="J21" s="8">
        <f t="shared" si="5"/>
        <v>30000</v>
      </c>
    </row>
    <row r="22" spans="2:10">
      <c r="B22" s="11">
        <f t="shared" si="2"/>
        <v>2025</v>
      </c>
      <c r="C22" s="23">
        <f t="shared" si="6"/>
        <v>0.1</v>
      </c>
      <c r="D22" s="24">
        <f t="shared" si="3"/>
        <v>10000</v>
      </c>
      <c r="E22" s="24">
        <f t="shared" si="4"/>
        <v>25000</v>
      </c>
      <c r="F22" s="24">
        <f t="shared" si="0"/>
        <v>2400</v>
      </c>
      <c r="G22" s="24">
        <f t="shared" si="0"/>
        <v>6000</v>
      </c>
      <c r="H22" s="24">
        <f t="shared" si="1"/>
        <v>3600</v>
      </c>
      <c r="I22" s="7">
        <f t="shared" si="7"/>
        <v>0.30000000000000016</v>
      </c>
      <c r="J22" s="8">
        <f t="shared" si="5"/>
        <v>20000</v>
      </c>
    </row>
    <row r="23" spans="2:10">
      <c r="B23" s="11">
        <f t="shared" si="2"/>
        <v>2026</v>
      </c>
      <c r="C23" s="23">
        <f t="shared" si="6"/>
        <v>0.1</v>
      </c>
      <c r="D23" s="24">
        <f>IF(C23*$E$5&gt;J22,J22,C23*$E$5)</f>
        <v>10000</v>
      </c>
      <c r="E23" s="24">
        <f t="shared" si="4"/>
        <v>25000</v>
      </c>
      <c r="F23" s="24">
        <f t="shared" si="0"/>
        <v>2400</v>
      </c>
      <c r="G23" s="24">
        <f t="shared" si="0"/>
        <v>6000</v>
      </c>
      <c r="H23" s="24">
        <f t="shared" si="1"/>
        <v>3600</v>
      </c>
      <c r="I23" s="7">
        <f t="shared" si="7"/>
        <v>0.20000000000000015</v>
      </c>
      <c r="J23" s="8">
        <f t="shared" si="5"/>
        <v>10000</v>
      </c>
    </row>
    <row r="24" spans="2:10">
      <c r="B24" s="11">
        <f t="shared" si="2"/>
        <v>2027</v>
      </c>
      <c r="C24" s="23">
        <f t="shared" si="6"/>
        <v>0.1</v>
      </c>
      <c r="D24" s="24">
        <f t="shared" ref="D24:D31" si="8">IF(C24*$E$5&gt;J23,J23,C24*$E$5)</f>
        <v>10000</v>
      </c>
      <c r="E24" s="24">
        <f t="shared" si="4"/>
        <v>25000</v>
      </c>
      <c r="F24" s="24">
        <f t="shared" si="0"/>
        <v>2400</v>
      </c>
      <c r="G24" s="24">
        <f t="shared" si="0"/>
        <v>6000</v>
      </c>
      <c r="H24" s="24">
        <f t="shared" si="1"/>
        <v>3600</v>
      </c>
      <c r="I24" s="7">
        <f t="shared" si="7"/>
        <v>0.10000000000000014</v>
      </c>
      <c r="J24" s="8">
        <f t="shared" si="5"/>
        <v>0</v>
      </c>
    </row>
    <row r="25" spans="2:10">
      <c r="B25" s="11">
        <f t="shared" si="2"/>
        <v>2028</v>
      </c>
      <c r="C25" s="23">
        <f t="shared" si="6"/>
        <v>0.1</v>
      </c>
      <c r="D25" s="24">
        <f t="shared" si="8"/>
        <v>0</v>
      </c>
      <c r="E25" s="24">
        <f t="shared" si="4"/>
        <v>0</v>
      </c>
      <c r="F25" s="24">
        <f t="shared" si="0"/>
        <v>0</v>
      </c>
      <c r="G25" s="24">
        <f t="shared" si="0"/>
        <v>0</v>
      </c>
      <c r="H25" s="24">
        <f t="shared" si="1"/>
        <v>0</v>
      </c>
      <c r="I25" s="7">
        <f t="shared" si="7"/>
        <v>1.3877787807814457E-16</v>
      </c>
      <c r="J25" s="8">
        <f t="shared" si="5"/>
        <v>0</v>
      </c>
    </row>
    <row r="26" spans="2:10">
      <c r="B26" s="11">
        <f t="shared" si="2"/>
        <v>2029</v>
      </c>
      <c r="C26" s="23">
        <f t="shared" si="6"/>
        <v>0.1</v>
      </c>
      <c r="D26" s="24">
        <f t="shared" si="8"/>
        <v>0</v>
      </c>
      <c r="E26" s="24">
        <f t="shared" si="4"/>
        <v>0</v>
      </c>
      <c r="F26" s="24">
        <f t="shared" si="0"/>
        <v>0</v>
      </c>
      <c r="G26" s="24">
        <f t="shared" si="0"/>
        <v>0</v>
      </c>
      <c r="H26" s="24">
        <f t="shared" si="1"/>
        <v>0</v>
      </c>
      <c r="I26" s="7">
        <f t="shared" si="7"/>
        <v>-9.9999999999999867E-2</v>
      </c>
      <c r="J26" s="8">
        <f t="shared" si="5"/>
        <v>0</v>
      </c>
    </row>
    <row r="27" spans="2:10">
      <c r="B27" s="11">
        <f t="shared" si="2"/>
        <v>2030</v>
      </c>
      <c r="C27" s="23">
        <f t="shared" si="6"/>
        <v>0.1</v>
      </c>
      <c r="D27" s="24">
        <f t="shared" si="8"/>
        <v>0</v>
      </c>
      <c r="E27" s="24">
        <f t="shared" si="4"/>
        <v>0</v>
      </c>
      <c r="F27" s="24">
        <f t="shared" si="0"/>
        <v>0</v>
      </c>
      <c r="G27" s="24">
        <f t="shared" si="0"/>
        <v>0</v>
      </c>
      <c r="H27" s="24">
        <f t="shared" si="1"/>
        <v>0</v>
      </c>
      <c r="I27" s="7">
        <f t="shared" si="7"/>
        <v>-0.19999999999999987</v>
      </c>
      <c r="J27" s="8">
        <f t="shared" si="5"/>
        <v>0</v>
      </c>
    </row>
    <row r="28" spans="2:10">
      <c r="B28" s="11">
        <f t="shared" si="2"/>
        <v>2031</v>
      </c>
      <c r="C28" s="23">
        <f t="shared" si="6"/>
        <v>0.1</v>
      </c>
      <c r="D28" s="24">
        <f t="shared" si="8"/>
        <v>0</v>
      </c>
      <c r="E28" s="24">
        <f t="shared" si="4"/>
        <v>0</v>
      </c>
      <c r="F28" s="24">
        <f t="shared" si="0"/>
        <v>0</v>
      </c>
      <c r="G28" s="24">
        <f t="shared" si="0"/>
        <v>0</v>
      </c>
      <c r="H28" s="24">
        <f t="shared" si="1"/>
        <v>0</v>
      </c>
      <c r="I28" s="7">
        <f t="shared" si="7"/>
        <v>-0.29999999999999988</v>
      </c>
      <c r="J28" s="8">
        <f t="shared" si="5"/>
        <v>0</v>
      </c>
    </row>
    <row r="29" spans="2:10">
      <c r="B29" s="11">
        <f t="shared" si="2"/>
        <v>2032</v>
      </c>
      <c r="C29" s="23">
        <f t="shared" si="6"/>
        <v>0.1</v>
      </c>
      <c r="D29" s="24">
        <f t="shared" si="8"/>
        <v>0</v>
      </c>
      <c r="E29" s="24">
        <f t="shared" si="4"/>
        <v>0</v>
      </c>
      <c r="F29" s="24">
        <f t="shared" si="0"/>
        <v>0</v>
      </c>
      <c r="G29" s="24">
        <f t="shared" si="0"/>
        <v>0</v>
      </c>
      <c r="H29" s="24">
        <f t="shared" si="1"/>
        <v>0</v>
      </c>
      <c r="I29" s="7">
        <f t="shared" si="7"/>
        <v>-0.39999999999999991</v>
      </c>
      <c r="J29" s="8">
        <f t="shared" si="5"/>
        <v>0</v>
      </c>
    </row>
    <row r="30" spans="2:10">
      <c r="B30" s="11">
        <f t="shared" si="2"/>
        <v>2033</v>
      </c>
      <c r="C30" s="23">
        <f t="shared" si="6"/>
        <v>0.1</v>
      </c>
      <c r="D30" s="24">
        <f t="shared" si="8"/>
        <v>0</v>
      </c>
      <c r="E30" s="24">
        <f t="shared" si="4"/>
        <v>0</v>
      </c>
      <c r="F30" s="24">
        <f t="shared" si="0"/>
        <v>0</v>
      </c>
      <c r="G30" s="24">
        <f t="shared" si="0"/>
        <v>0</v>
      </c>
      <c r="H30" s="24">
        <f t="shared" si="1"/>
        <v>0</v>
      </c>
      <c r="I30" s="7">
        <f t="shared" si="7"/>
        <v>-0.49999999999999989</v>
      </c>
      <c r="J30" s="8">
        <f t="shared" si="5"/>
        <v>0</v>
      </c>
    </row>
    <row r="31" spans="2:10">
      <c r="B31" s="11">
        <f t="shared" si="2"/>
        <v>2034</v>
      </c>
      <c r="C31" s="23">
        <f t="shared" si="6"/>
        <v>0.1</v>
      </c>
      <c r="D31" s="24">
        <f t="shared" si="8"/>
        <v>0</v>
      </c>
      <c r="E31" s="24">
        <f t="shared" si="4"/>
        <v>0</v>
      </c>
      <c r="F31" s="24">
        <f t="shared" si="0"/>
        <v>0</v>
      </c>
      <c r="G31" s="24">
        <f t="shared" si="0"/>
        <v>0</v>
      </c>
      <c r="H31" s="24">
        <f t="shared" si="1"/>
        <v>0</v>
      </c>
      <c r="I31" s="7">
        <f t="shared" si="7"/>
        <v>-0.59999999999999987</v>
      </c>
      <c r="J31" s="8">
        <f t="shared" si="5"/>
        <v>0</v>
      </c>
    </row>
    <row r="32" spans="2:10">
      <c r="B32" s="33" t="s">
        <v>12</v>
      </c>
      <c r="C32" s="33"/>
      <c r="D32" s="11"/>
      <c r="E32" s="11"/>
      <c r="F32" s="11"/>
      <c r="G32" s="11"/>
      <c r="H32" s="12">
        <f>SUM(H15:H31)</f>
        <v>36000</v>
      </c>
    </row>
    <row r="33" spans="2:8">
      <c r="B33" s="34" t="s">
        <v>13</v>
      </c>
      <c r="C33" s="34"/>
      <c r="D33" s="34"/>
      <c r="E33" s="34"/>
      <c r="F33" s="34"/>
      <c r="G33" s="20">
        <f>H32/E5</f>
        <v>0.36</v>
      </c>
      <c r="H33" s="21">
        <f>H32</f>
        <v>36000</v>
      </c>
    </row>
  </sheetData>
  <sheetProtection algorithmName="SHA-512" hashValue="u93GKdwUFum3C88ZuZOnJ7P2JsUyDxU1p3A06trBf2ghzjccdS/CsT+GruZjvy9rhKgf7GhcQOV/uBksO81tMQ==" saltValue="zjUiUGdKVU47B4C+8UUkqA==" spinCount="100000" sheet="1" objects="1" scenarios="1"/>
  <mergeCells count="14">
    <mergeCell ref="B32:C32"/>
    <mergeCell ref="B33:F33"/>
    <mergeCell ref="B1:H1"/>
    <mergeCell ref="B12:H12"/>
    <mergeCell ref="B13:B14"/>
    <mergeCell ref="C13:C14"/>
    <mergeCell ref="D13:E13"/>
    <mergeCell ref="F13:G13"/>
    <mergeCell ref="H13:H14"/>
    <mergeCell ref="B3:G3"/>
    <mergeCell ref="B4:E4"/>
    <mergeCell ref="B5:D5"/>
    <mergeCell ref="B6:D6"/>
    <mergeCell ref="B7:D7"/>
  </mergeCells>
  <pageMargins left="0.7" right="0.7" top="0.75" bottom="0.75" header="0.3" footer="0.3"/>
  <pageSetup paperSize="9" orientation="portrait" useFirstPageNumber="1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33"/>
  <sheetViews>
    <sheetView showGridLines="0" workbookViewId="0">
      <selection activeCell="L2" sqref="L2"/>
    </sheetView>
  </sheetViews>
  <sheetFormatPr baseColWidth="10" defaultRowHeight="15" customHeight="1"/>
  <cols>
    <col min="1" max="1" width="3" style="2" bestFit="1" customWidth="1"/>
    <col min="2" max="2" width="6.1640625" style="2" bestFit="1" customWidth="1"/>
    <col min="3" max="3" width="8.6640625" style="2" bestFit="1" customWidth="1"/>
    <col min="4" max="4" width="15.1640625" style="2" bestFit="1" customWidth="1"/>
    <col min="5" max="5" width="14.6640625" style="2" bestFit="1" customWidth="1"/>
    <col min="6" max="7" width="13.5" style="2" bestFit="1" customWidth="1"/>
    <col min="8" max="8" width="13.1640625" style="2" bestFit="1" customWidth="1"/>
    <col min="9" max="9" width="7.5" style="2" hidden="1" bestFit="1" customWidth="1"/>
    <col min="10" max="10" width="11.5" style="2" hidden="1" customWidth="1"/>
    <col min="11" max="256" width="8.83203125" style="2" bestFit="1" customWidth="1"/>
    <col min="257" max="16384" width="10.83203125" style="2"/>
  </cols>
  <sheetData>
    <row r="1" spans="2:10" ht="27" customHeight="1">
      <c r="B1" s="35" t="s">
        <v>19</v>
      </c>
      <c r="C1" s="35"/>
      <c r="D1" s="35"/>
      <c r="E1" s="35"/>
      <c r="F1" s="35"/>
      <c r="G1" s="35"/>
      <c r="H1" s="51"/>
    </row>
    <row r="2" spans="2:10" ht="27" customHeight="1">
      <c r="B2" s="1"/>
      <c r="C2" s="1"/>
      <c r="D2" s="1"/>
      <c r="E2" s="1"/>
      <c r="F2" s="1"/>
      <c r="G2" s="1"/>
    </row>
    <row r="3" spans="2:10" ht="15" customHeight="1">
      <c r="B3" s="46" t="s">
        <v>20</v>
      </c>
      <c r="C3" s="46"/>
      <c r="D3" s="46"/>
      <c r="E3" s="46"/>
      <c r="F3" s="46"/>
      <c r="G3" s="46"/>
    </row>
    <row r="4" spans="2:10">
      <c r="B4" s="37" t="s">
        <v>0</v>
      </c>
      <c r="C4" s="38"/>
      <c r="D4" s="38"/>
      <c r="E4" s="47"/>
    </row>
    <row r="5" spans="2:10">
      <c r="B5" s="48" t="s">
        <v>17</v>
      </c>
      <c r="C5" s="49"/>
      <c r="D5" s="50"/>
      <c r="E5" s="13">
        <v>100000</v>
      </c>
      <c r="F5" s="22"/>
    </row>
    <row r="6" spans="2:10">
      <c r="B6" s="48" t="s">
        <v>18</v>
      </c>
      <c r="C6" s="49"/>
      <c r="D6" s="50"/>
      <c r="E6" s="16">
        <f>E5*130%</f>
        <v>130000</v>
      </c>
    </row>
    <row r="7" spans="2:10" ht="16" customHeight="1">
      <c r="B7" s="33" t="s">
        <v>1</v>
      </c>
      <c r="C7" s="34"/>
      <c r="D7" s="35"/>
      <c r="E7" s="17">
        <v>0.24</v>
      </c>
      <c r="F7" s="9" t="s">
        <v>31</v>
      </c>
    </row>
    <row r="8" spans="2:10">
      <c r="B8" s="3" t="s">
        <v>2</v>
      </c>
      <c r="C8" s="3"/>
      <c r="D8" s="3"/>
      <c r="E8" s="14">
        <v>0.1</v>
      </c>
      <c r="F8" s="9" t="s">
        <v>16</v>
      </c>
    </row>
    <row r="9" spans="2:10">
      <c r="B9" s="3" t="s">
        <v>3</v>
      </c>
      <c r="C9" s="3"/>
      <c r="D9" s="3"/>
      <c r="E9" s="15">
        <v>2018</v>
      </c>
    </row>
    <row r="10" spans="2:10">
      <c r="B10" s="18"/>
      <c r="C10" s="18"/>
      <c r="D10" s="18"/>
      <c r="E10" s="19"/>
    </row>
    <row r="12" spans="2:10">
      <c r="B12" s="37" t="s">
        <v>23</v>
      </c>
      <c r="C12" s="38"/>
      <c r="D12" s="38"/>
      <c r="E12" s="38"/>
      <c r="F12" s="38"/>
      <c r="G12" s="38"/>
      <c r="H12" s="39"/>
    </row>
    <row r="13" spans="2:10">
      <c r="B13" s="40" t="s">
        <v>4</v>
      </c>
      <c r="C13" s="40" t="s">
        <v>5</v>
      </c>
      <c r="D13" s="42" t="s">
        <v>6</v>
      </c>
      <c r="E13" s="43"/>
      <c r="F13" s="42" t="s">
        <v>7</v>
      </c>
      <c r="G13" s="43"/>
      <c r="H13" s="44" t="s">
        <v>11</v>
      </c>
    </row>
    <row r="14" spans="2:10">
      <c r="B14" s="41"/>
      <c r="C14" s="41"/>
      <c r="D14" s="10" t="s">
        <v>8</v>
      </c>
      <c r="E14" s="10" t="s">
        <v>15</v>
      </c>
      <c r="F14" s="10" t="s">
        <v>10</v>
      </c>
      <c r="G14" s="10" t="s">
        <v>15</v>
      </c>
      <c r="H14" s="45"/>
    </row>
    <row r="15" spans="2:10">
      <c r="B15" s="11">
        <f>E9</f>
        <v>2018</v>
      </c>
      <c r="C15" s="23">
        <f>+E8</f>
        <v>0.1</v>
      </c>
      <c r="D15" s="24">
        <f>C15*$E$5</f>
        <v>10000</v>
      </c>
      <c r="E15" s="24">
        <f>D15*1.3</f>
        <v>13000</v>
      </c>
      <c r="F15" s="24">
        <f t="shared" ref="F15:G31" si="0">D15*$E$7</f>
        <v>2400</v>
      </c>
      <c r="G15" s="24">
        <f t="shared" si="0"/>
        <v>3120</v>
      </c>
      <c r="H15" s="24">
        <f t="shared" ref="H15:H31" si="1">G15-F15</f>
        <v>720</v>
      </c>
      <c r="I15" s="7"/>
      <c r="J15" s="8">
        <f>E5-D15</f>
        <v>90000</v>
      </c>
    </row>
    <row r="16" spans="2:10">
      <c r="B16" s="11">
        <f t="shared" ref="B16:B31" si="2">B15+1</f>
        <v>2019</v>
      </c>
      <c r="C16" s="23">
        <f>+C15</f>
        <v>0.1</v>
      </c>
      <c r="D16" s="24">
        <f t="shared" ref="D16:D22" si="3">IF(C16*$E$5&gt;J15,J15,C16*$E$5)</f>
        <v>10000</v>
      </c>
      <c r="E16" s="24">
        <f t="shared" ref="E16:E31" si="4">D16*1.3</f>
        <v>13000</v>
      </c>
      <c r="F16" s="24">
        <f t="shared" si="0"/>
        <v>2400</v>
      </c>
      <c r="G16" s="24">
        <f t="shared" si="0"/>
        <v>3120</v>
      </c>
      <c r="H16" s="24">
        <f t="shared" si="1"/>
        <v>720</v>
      </c>
      <c r="I16" s="7">
        <f>1-C15</f>
        <v>0.9</v>
      </c>
      <c r="J16" s="8">
        <f t="shared" ref="J16:J31" si="5">J15-D16</f>
        <v>80000</v>
      </c>
    </row>
    <row r="17" spans="2:10">
      <c r="B17" s="11">
        <f t="shared" si="2"/>
        <v>2020</v>
      </c>
      <c r="C17" s="23">
        <f t="shared" ref="C17:C31" si="6">C16</f>
        <v>0.1</v>
      </c>
      <c r="D17" s="24">
        <f t="shared" si="3"/>
        <v>10000</v>
      </c>
      <c r="E17" s="24">
        <f t="shared" si="4"/>
        <v>13000</v>
      </c>
      <c r="F17" s="24">
        <f t="shared" si="0"/>
        <v>2400</v>
      </c>
      <c r="G17" s="24">
        <f t="shared" si="0"/>
        <v>3120</v>
      </c>
      <c r="H17" s="24">
        <f t="shared" si="1"/>
        <v>720</v>
      </c>
      <c r="I17" s="7">
        <f t="shared" ref="I17:I31" si="7">I16-C16</f>
        <v>0.8</v>
      </c>
      <c r="J17" s="8">
        <f t="shared" si="5"/>
        <v>70000</v>
      </c>
    </row>
    <row r="18" spans="2:10">
      <c r="B18" s="11">
        <f t="shared" si="2"/>
        <v>2021</v>
      </c>
      <c r="C18" s="23">
        <f t="shared" si="6"/>
        <v>0.1</v>
      </c>
      <c r="D18" s="24">
        <f t="shared" si="3"/>
        <v>10000</v>
      </c>
      <c r="E18" s="24">
        <f t="shared" si="4"/>
        <v>13000</v>
      </c>
      <c r="F18" s="24">
        <f t="shared" si="0"/>
        <v>2400</v>
      </c>
      <c r="G18" s="24">
        <f t="shared" si="0"/>
        <v>3120</v>
      </c>
      <c r="H18" s="24">
        <f t="shared" si="1"/>
        <v>720</v>
      </c>
      <c r="I18" s="7">
        <f t="shared" si="7"/>
        <v>0.70000000000000007</v>
      </c>
      <c r="J18" s="8">
        <f t="shared" si="5"/>
        <v>60000</v>
      </c>
    </row>
    <row r="19" spans="2:10">
      <c r="B19" s="11">
        <f t="shared" si="2"/>
        <v>2022</v>
      </c>
      <c r="C19" s="23">
        <f>C18</f>
        <v>0.1</v>
      </c>
      <c r="D19" s="24">
        <f t="shared" si="3"/>
        <v>10000</v>
      </c>
      <c r="E19" s="24">
        <f t="shared" si="4"/>
        <v>13000</v>
      </c>
      <c r="F19" s="24">
        <f t="shared" si="0"/>
        <v>2400</v>
      </c>
      <c r="G19" s="24">
        <f t="shared" si="0"/>
        <v>3120</v>
      </c>
      <c r="H19" s="24">
        <f t="shared" si="1"/>
        <v>720</v>
      </c>
      <c r="I19" s="7">
        <f t="shared" si="7"/>
        <v>0.60000000000000009</v>
      </c>
      <c r="J19" s="8">
        <f t="shared" si="5"/>
        <v>50000</v>
      </c>
    </row>
    <row r="20" spans="2:10">
      <c r="B20" s="11">
        <f t="shared" si="2"/>
        <v>2023</v>
      </c>
      <c r="C20" s="23">
        <f t="shared" si="6"/>
        <v>0.1</v>
      </c>
      <c r="D20" s="24">
        <f t="shared" si="3"/>
        <v>10000</v>
      </c>
      <c r="E20" s="24">
        <f t="shared" si="4"/>
        <v>13000</v>
      </c>
      <c r="F20" s="24">
        <f t="shared" si="0"/>
        <v>2400</v>
      </c>
      <c r="G20" s="24">
        <f t="shared" si="0"/>
        <v>3120</v>
      </c>
      <c r="H20" s="24">
        <f t="shared" si="1"/>
        <v>720</v>
      </c>
      <c r="I20" s="7">
        <f t="shared" si="7"/>
        <v>0.50000000000000011</v>
      </c>
      <c r="J20" s="8">
        <f t="shared" si="5"/>
        <v>40000</v>
      </c>
    </row>
    <row r="21" spans="2:10">
      <c r="B21" s="11">
        <f t="shared" si="2"/>
        <v>2024</v>
      </c>
      <c r="C21" s="23">
        <f t="shared" si="6"/>
        <v>0.1</v>
      </c>
      <c r="D21" s="24">
        <f t="shared" si="3"/>
        <v>10000</v>
      </c>
      <c r="E21" s="24">
        <f t="shared" si="4"/>
        <v>13000</v>
      </c>
      <c r="F21" s="24">
        <f t="shared" si="0"/>
        <v>2400</v>
      </c>
      <c r="G21" s="24">
        <f t="shared" si="0"/>
        <v>3120</v>
      </c>
      <c r="H21" s="24">
        <f t="shared" si="1"/>
        <v>720</v>
      </c>
      <c r="I21" s="7">
        <f t="shared" si="7"/>
        <v>0.40000000000000013</v>
      </c>
      <c r="J21" s="8">
        <f t="shared" si="5"/>
        <v>30000</v>
      </c>
    </row>
    <row r="22" spans="2:10">
      <c r="B22" s="11">
        <f t="shared" si="2"/>
        <v>2025</v>
      </c>
      <c r="C22" s="23">
        <f t="shared" si="6"/>
        <v>0.1</v>
      </c>
      <c r="D22" s="24">
        <f t="shared" si="3"/>
        <v>10000</v>
      </c>
      <c r="E22" s="24">
        <f t="shared" si="4"/>
        <v>13000</v>
      </c>
      <c r="F22" s="24">
        <f t="shared" si="0"/>
        <v>2400</v>
      </c>
      <c r="G22" s="24">
        <f t="shared" si="0"/>
        <v>3120</v>
      </c>
      <c r="H22" s="24">
        <f t="shared" si="1"/>
        <v>720</v>
      </c>
      <c r="I22" s="7">
        <f t="shared" si="7"/>
        <v>0.30000000000000016</v>
      </c>
      <c r="J22" s="8">
        <f t="shared" si="5"/>
        <v>20000</v>
      </c>
    </row>
    <row r="23" spans="2:10">
      <c r="B23" s="11">
        <f t="shared" si="2"/>
        <v>2026</v>
      </c>
      <c r="C23" s="23">
        <f t="shared" si="6"/>
        <v>0.1</v>
      </c>
      <c r="D23" s="24">
        <f>IF(C23*$E$5&gt;J22,J22,C23*$E$5)</f>
        <v>10000</v>
      </c>
      <c r="E23" s="24">
        <f t="shared" si="4"/>
        <v>13000</v>
      </c>
      <c r="F23" s="24">
        <f t="shared" si="0"/>
        <v>2400</v>
      </c>
      <c r="G23" s="24">
        <f t="shared" si="0"/>
        <v>3120</v>
      </c>
      <c r="H23" s="24">
        <f t="shared" si="1"/>
        <v>720</v>
      </c>
      <c r="I23" s="7">
        <f t="shared" si="7"/>
        <v>0.20000000000000015</v>
      </c>
      <c r="J23" s="8">
        <f t="shared" si="5"/>
        <v>10000</v>
      </c>
    </row>
    <row r="24" spans="2:10">
      <c r="B24" s="11">
        <f t="shared" si="2"/>
        <v>2027</v>
      </c>
      <c r="C24" s="23">
        <f t="shared" si="6"/>
        <v>0.1</v>
      </c>
      <c r="D24" s="24">
        <f t="shared" ref="D24:D31" si="8">IF(C24*$E$5&gt;J23,J23,C24*$E$5)</f>
        <v>10000</v>
      </c>
      <c r="E24" s="24">
        <f t="shared" si="4"/>
        <v>13000</v>
      </c>
      <c r="F24" s="24">
        <f t="shared" si="0"/>
        <v>2400</v>
      </c>
      <c r="G24" s="24">
        <f t="shared" si="0"/>
        <v>3120</v>
      </c>
      <c r="H24" s="24">
        <f t="shared" si="1"/>
        <v>720</v>
      </c>
      <c r="I24" s="7">
        <f t="shared" si="7"/>
        <v>0.10000000000000014</v>
      </c>
      <c r="J24" s="8">
        <f t="shared" si="5"/>
        <v>0</v>
      </c>
    </row>
    <row r="25" spans="2:10">
      <c r="B25" s="11">
        <f t="shared" si="2"/>
        <v>2028</v>
      </c>
      <c r="C25" s="23">
        <f t="shared" si="6"/>
        <v>0.1</v>
      </c>
      <c r="D25" s="24">
        <f t="shared" si="8"/>
        <v>0</v>
      </c>
      <c r="E25" s="24">
        <f t="shared" si="4"/>
        <v>0</v>
      </c>
      <c r="F25" s="24">
        <f t="shared" si="0"/>
        <v>0</v>
      </c>
      <c r="G25" s="24">
        <f t="shared" si="0"/>
        <v>0</v>
      </c>
      <c r="H25" s="24">
        <f t="shared" si="1"/>
        <v>0</v>
      </c>
      <c r="I25" s="7">
        <f t="shared" si="7"/>
        <v>1.3877787807814457E-16</v>
      </c>
      <c r="J25" s="8">
        <f t="shared" si="5"/>
        <v>0</v>
      </c>
    </row>
    <row r="26" spans="2:10">
      <c r="B26" s="11">
        <f t="shared" si="2"/>
        <v>2029</v>
      </c>
      <c r="C26" s="23">
        <f t="shared" si="6"/>
        <v>0.1</v>
      </c>
      <c r="D26" s="24">
        <f t="shared" si="8"/>
        <v>0</v>
      </c>
      <c r="E26" s="24">
        <f t="shared" si="4"/>
        <v>0</v>
      </c>
      <c r="F26" s="24">
        <f t="shared" si="0"/>
        <v>0</v>
      </c>
      <c r="G26" s="24">
        <f t="shared" si="0"/>
        <v>0</v>
      </c>
      <c r="H26" s="24">
        <f t="shared" si="1"/>
        <v>0</v>
      </c>
      <c r="I26" s="7">
        <f t="shared" si="7"/>
        <v>-9.9999999999999867E-2</v>
      </c>
      <c r="J26" s="8">
        <f t="shared" si="5"/>
        <v>0</v>
      </c>
    </row>
    <row r="27" spans="2:10">
      <c r="B27" s="11">
        <f t="shared" si="2"/>
        <v>2030</v>
      </c>
      <c r="C27" s="23">
        <f t="shared" si="6"/>
        <v>0.1</v>
      </c>
      <c r="D27" s="24">
        <f t="shared" si="8"/>
        <v>0</v>
      </c>
      <c r="E27" s="24">
        <f t="shared" si="4"/>
        <v>0</v>
      </c>
      <c r="F27" s="24">
        <f t="shared" si="0"/>
        <v>0</v>
      </c>
      <c r="G27" s="24">
        <f t="shared" si="0"/>
        <v>0</v>
      </c>
      <c r="H27" s="24">
        <f t="shared" si="1"/>
        <v>0</v>
      </c>
      <c r="I27" s="7">
        <f t="shared" si="7"/>
        <v>-0.19999999999999987</v>
      </c>
      <c r="J27" s="8">
        <f t="shared" si="5"/>
        <v>0</v>
      </c>
    </row>
    <row r="28" spans="2:10">
      <c r="B28" s="11">
        <f t="shared" si="2"/>
        <v>2031</v>
      </c>
      <c r="C28" s="23">
        <f t="shared" si="6"/>
        <v>0.1</v>
      </c>
      <c r="D28" s="24">
        <f t="shared" si="8"/>
        <v>0</v>
      </c>
      <c r="E28" s="24">
        <f t="shared" si="4"/>
        <v>0</v>
      </c>
      <c r="F28" s="24">
        <f t="shared" si="0"/>
        <v>0</v>
      </c>
      <c r="G28" s="24">
        <f t="shared" si="0"/>
        <v>0</v>
      </c>
      <c r="H28" s="24">
        <f t="shared" si="1"/>
        <v>0</v>
      </c>
      <c r="I28" s="7">
        <f t="shared" si="7"/>
        <v>-0.29999999999999988</v>
      </c>
      <c r="J28" s="8">
        <f t="shared" si="5"/>
        <v>0</v>
      </c>
    </row>
    <row r="29" spans="2:10">
      <c r="B29" s="11">
        <f t="shared" si="2"/>
        <v>2032</v>
      </c>
      <c r="C29" s="23">
        <f t="shared" si="6"/>
        <v>0.1</v>
      </c>
      <c r="D29" s="24">
        <f t="shared" si="8"/>
        <v>0</v>
      </c>
      <c r="E29" s="24">
        <f t="shared" si="4"/>
        <v>0</v>
      </c>
      <c r="F29" s="24">
        <f t="shared" si="0"/>
        <v>0</v>
      </c>
      <c r="G29" s="24">
        <f t="shared" si="0"/>
        <v>0</v>
      </c>
      <c r="H29" s="24">
        <f t="shared" si="1"/>
        <v>0</v>
      </c>
      <c r="I29" s="7">
        <f t="shared" si="7"/>
        <v>-0.39999999999999991</v>
      </c>
      <c r="J29" s="8">
        <f t="shared" si="5"/>
        <v>0</v>
      </c>
    </row>
    <row r="30" spans="2:10">
      <c r="B30" s="11">
        <f t="shared" si="2"/>
        <v>2033</v>
      </c>
      <c r="C30" s="23">
        <f t="shared" si="6"/>
        <v>0.1</v>
      </c>
      <c r="D30" s="24">
        <f t="shared" si="8"/>
        <v>0</v>
      </c>
      <c r="E30" s="24">
        <f t="shared" si="4"/>
        <v>0</v>
      </c>
      <c r="F30" s="24">
        <f t="shared" si="0"/>
        <v>0</v>
      </c>
      <c r="G30" s="24">
        <f t="shared" si="0"/>
        <v>0</v>
      </c>
      <c r="H30" s="24">
        <f t="shared" si="1"/>
        <v>0</v>
      </c>
      <c r="I30" s="7">
        <f t="shared" si="7"/>
        <v>-0.49999999999999989</v>
      </c>
      <c r="J30" s="8">
        <f t="shared" si="5"/>
        <v>0</v>
      </c>
    </row>
    <row r="31" spans="2:10">
      <c r="B31" s="11">
        <f t="shared" si="2"/>
        <v>2034</v>
      </c>
      <c r="C31" s="23">
        <f t="shared" si="6"/>
        <v>0.1</v>
      </c>
      <c r="D31" s="24">
        <f t="shared" si="8"/>
        <v>0</v>
      </c>
      <c r="E31" s="24">
        <f t="shared" si="4"/>
        <v>0</v>
      </c>
      <c r="F31" s="24">
        <f t="shared" si="0"/>
        <v>0</v>
      </c>
      <c r="G31" s="24">
        <f t="shared" si="0"/>
        <v>0</v>
      </c>
      <c r="H31" s="24">
        <f t="shared" si="1"/>
        <v>0</v>
      </c>
      <c r="I31" s="7">
        <f t="shared" si="7"/>
        <v>-0.59999999999999987</v>
      </c>
      <c r="J31" s="8">
        <f t="shared" si="5"/>
        <v>0</v>
      </c>
    </row>
    <row r="32" spans="2:10">
      <c r="B32" s="33" t="s">
        <v>12</v>
      </c>
      <c r="C32" s="33"/>
      <c r="D32" s="11"/>
      <c r="E32" s="11"/>
      <c r="F32" s="11"/>
      <c r="G32" s="11"/>
      <c r="H32" s="12">
        <f>SUM(H15:H31)</f>
        <v>7200</v>
      </c>
    </row>
    <row r="33" spans="2:8">
      <c r="B33" s="34" t="s">
        <v>13</v>
      </c>
      <c r="C33" s="34"/>
      <c r="D33" s="34"/>
      <c r="E33" s="34"/>
      <c r="F33" s="34"/>
      <c r="G33" s="20">
        <f>H32/E5</f>
        <v>7.1999999999999995E-2</v>
      </c>
      <c r="H33" s="21">
        <f>H32</f>
        <v>7200</v>
      </c>
    </row>
  </sheetData>
  <sheetProtection algorithmName="SHA-512" hashValue="l4ME2pRmW6kL/Ep8yvPDYZ48oIj0ta4KyY/EfXKtSxmiD+vWqfxLZ74uypB/xJmqpUUSIQ0oDMBRfvgM0XgIoQ==" saltValue="80eO6dUzH+0XqLbn/GoF/Q==" spinCount="100000" sheet="1" objects="1" scenarios="1"/>
  <mergeCells count="14">
    <mergeCell ref="B32:C32"/>
    <mergeCell ref="B33:F33"/>
    <mergeCell ref="B1:H1"/>
    <mergeCell ref="B12:H12"/>
    <mergeCell ref="B13:B14"/>
    <mergeCell ref="C13:C14"/>
    <mergeCell ref="D13:E13"/>
    <mergeCell ref="F13:G13"/>
    <mergeCell ref="H13:H14"/>
    <mergeCell ref="B3:G3"/>
    <mergeCell ref="B4:E4"/>
    <mergeCell ref="B5:D5"/>
    <mergeCell ref="B6:D6"/>
    <mergeCell ref="B7:D7"/>
  </mergeCells>
  <pageMargins left="0.7" right="0.7" top="0.75" bottom="0.75" header="0.3" footer="0.3"/>
  <pageSetup paperSize="9" orientation="portrait" useFirstPageNumber="1" verticalDpi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3"/>
  <sheetViews>
    <sheetView showGridLines="0" topLeftCell="A4" workbookViewId="0">
      <selection activeCell="N42" sqref="N42"/>
    </sheetView>
  </sheetViews>
  <sheetFormatPr baseColWidth="10" defaultRowHeight="15" customHeight="1"/>
  <cols>
    <col min="1" max="1" width="3" style="2" bestFit="1" customWidth="1"/>
    <col min="2" max="2" width="6.1640625" style="2" bestFit="1" customWidth="1"/>
    <col min="3" max="3" width="8.6640625" style="2" bestFit="1" customWidth="1"/>
    <col min="4" max="4" width="15.1640625" style="2" bestFit="1" customWidth="1"/>
    <col min="5" max="5" width="14.6640625" style="2" bestFit="1" customWidth="1"/>
    <col min="6" max="7" width="13.5" style="2" bestFit="1" customWidth="1"/>
    <col min="8" max="8" width="13.1640625" style="2" bestFit="1" customWidth="1"/>
    <col min="9" max="9" width="7.5" style="2" hidden="1" bestFit="1" customWidth="1"/>
    <col min="10" max="10" width="11.5" style="2" hidden="1" customWidth="1"/>
    <col min="11" max="256" width="8.83203125" style="2" bestFit="1" customWidth="1"/>
    <col min="257" max="16384" width="10.83203125" style="2"/>
  </cols>
  <sheetData>
    <row r="1" spans="2:10" ht="27" customHeight="1">
      <c r="B1" s="35" t="s">
        <v>19</v>
      </c>
      <c r="C1" s="35"/>
      <c r="D1" s="35"/>
      <c r="E1" s="35"/>
      <c r="F1" s="35"/>
      <c r="G1" s="35"/>
      <c r="H1" s="52"/>
    </row>
    <row r="2" spans="2:10" ht="27" customHeight="1">
      <c r="B2" s="1"/>
      <c r="C2" s="1"/>
      <c r="D2" s="1"/>
      <c r="E2" s="1"/>
      <c r="F2" s="1"/>
      <c r="G2" s="1"/>
    </row>
    <row r="3" spans="2:10" ht="15" customHeight="1">
      <c r="B3" s="46" t="s">
        <v>20</v>
      </c>
      <c r="C3" s="46"/>
      <c r="D3" s="46"/>
      <c r="E3" s="46"/>
      <c r="F3" s="46"/>
      <c r="G3" s="46"/>
    </row>
    <row r="4" spans="2:10">
      <c r="B4" s="37" t="s">
        <v>0</v>
      </c>
      <c r="C4" s="38"/>
      <c r="D4" s="38"/>
      <c r="E4" s="47"/>
    </row>
    <row r="5" spans="2:10">
      <c r="B5" s="48" t="s">
        <v>17</v>
      </c>
      <c r="C5" s="49"/>
      <c r="D5" s="50"/>
      <c r="E5" s="13">
        <v>100000</v>
      </c>
      <c r="F5" s="4"/>
    </row>
    <row r="6" spans="2:10">
      <c r="B6" s="48" t="s">
        <v>14</v>
      </c>
      <c r="C6" s="49"/>
      <c r="D6" s="50"/>
      <c r="E6" s="16">
        <f>E5*140%</f>
        <v>140000</v>
      </c>
    </row>
    <row r="7" spans="2:10" ht="16" customHeight="1">
      <c r="B7" s="33" t="s">
        <v>1</v>
      </c>
      <c r="C7" s="34"/>
      <c r="D7" s="35"/>
      <c r="E7" s="17">
        <v>0.24</v>
      </c>
      <c r="F7" s="9" t="s">
        <v>31</v>
      </c>
    </row>
    <row r="8" spans="2:10">
      <c r="B8" s="3" t="s">
        <v>2</v>
      </c>
      <c r="C8" s="3"/>
      <c r="D8" s="3"/>
      <c r="E8" s="14">
        <v>0.1</v>
      </c>
      <c r="F8" s="9" t="s">
        <v>16</v>
      </c>
    </row>
    <row r="9" spans="2:10">
      <c r="B9" s="3" t="s">
        <v>3</v>
      </c>
      <c r="C9" s="3"/>
      <c r="D9" s="3"/>
      <c r="E9" s="15">
        <v>2018</v>
      </c>
    </row>
    <row r="10" spans="2:10">
      <c r="B10" s="18"/>
      <c r="C10" s="18"/>
      <c r="D10" s="18"/>
      <c r="E10" s="19"/>
    </row>
    <row r="12" spans="2:10">
      <c r="B12" s="37" t="s">
        <v>19</v>
      </c>
      <c r="C12" s="38"/>
      <c r="D12" s="38"/>
      <c r="E12" s="38"/>
      <c r="F12" s="38"/>
      <c r="G12" s="38"/>
      <c r="H12" s="39"/>
    </row>
    <row r="13" spans="2:10">
      <c r="B13" s="40" t="s">
        <v>4</v>
      </c>
      <c r="C13" s="40" t="s">
        <v>5</v>
      </c>
      <c r="D13" s="42" t="s">
        <v>6</v>
      </c>
      <c r="E13" s="43"/>
      <c r="F13" s="42" t="s">
        <v>7</v>
      </c>
      <c r="G13" s="43"/>
      <c r="H13" s="44" t="s">
        <v>11</v>
      </c>
    </row>
    <row r="14" spans="2:10">
      <c r="B14" s="41"/>
      <c r="C14" s="41"/>
      <c r="D14" s="10" t="s">
        <v>8</v>
      </c>
      <c r="E14" s="10" t="s">
        <v>15</v>
      </c>
      <c r="F14" s="10" t="s">
        <v>10</v>
      </c>
      <c r="G14" s="10" t="s">
        <v>15</v>
      </c>
      <c r="H14" s="45"/>
    </row>
    <row r="15" spans="2:10">
      <c r="B15" s="11">
        <f>E9</f>
        <v>2018</v>
      </c>
      <c r="C15" s="5">
        <f>+E8</f>
        <v>0.1</v>
      </c>
      <c r="D15" s="6">
        <f>C15*$E$5</f>
        <v>10000</v>
      </c>
      <c r="E15" s="6">
        <f t="shared" ref="E15:E31" si="0">D15*1.4</f>
        <v>14000</v>
      </c>
      <c r="F15" s="6">
        <f t="shared" ref="F15:F31" si="1">D15*$E$7</f>
        <v>2400</v>
      </c>
      <c r="G15" s="6">
        <f t="shared" ref="G15:G31" si="2">E15*$E$7</f>
        <v>3360</v>
      </c>
      <c r="H15" s="6">
        <f t="shared" ref="H15:H31" si="3">G15-F15</f>
        <v>960</v>
      </c>
      <c r="I15" s="7"/>
      <c r="J15" s="8">
        <f>E5-D15</f>
        <v>90000</v>
      </c>
    </row>
    <row r="16" spans="2:10">
      <c r="B16" s="11">
        <f t="shared" ref="B16:B31" si="4">B15+1</f>
        <v>2019</v>
      </c>
      <c r="C16" s="5">
        <f>+C15</f>
        <v>0.1</v>
      </c>
      <c r="D16" s="6">
        <f t="shared" ref="D16:D22" si="5">IF(C16*$E$5&gt;J15,J15,C16*$E$5)</f>
        <v>10000</v>
      </c>
      <c r="E16" s="6">
        <f t="shared" si="0"/>
        <v>14000</v>
      </c>
      <c r="F16" s="6">
        <f t="shared" si="1"/>
        <v>2400</v>
      </c>
      <c r="G16" s="6">
        <f t="shared" si="2"/>
        <v>3360</v>
      </c>
      <c r="H16" s="6">
        <f t="shared" si="3"/>
        <v>960</v>
      </c>
      <c r="I16" s="7">
        <f>1-C15</f>
        <v>0.9</v>
      </c>
      <c r="J16" s="8">
        <f t="shared" ref="J16:J31" si="6">J15-D16</f>
        <v>80000</v>
      </c>
    </row>
    <row r="17" spans="2:10">
      <c r="B17" s="11">
        <f t="shared" si="4"/>
        <v>2020</v>
      </c>
      <c r="C17" s="5">
        <f t="shared" ref="C17:C31" si="7">C16</f>
        <v>0.1</v>
      </c>
      <c r="D17" s="6">
        <f t="shared" si="5"/>
        <v>10000</v>
      </c>
      <c r="E17" s="6">
        <f t="shared" si="0"/>
        <v>14000</v>
      </c>
      <c r="F17" s="6">
        <f t="shared" si="1"/>
        <v>2400</v>
      </c>
      <c r="G17" s="6">
        <f t="shared" si="2"/>
        <v>3360</v>
      </c>
      <c r="H17" s="6">
        <f t="shared" si="3"/>
        <v>960</v>
      </c>
      <c r="I17" s="7">
        <f t="shared" ref="I17:I31" si="8">I16-C16</f>
        <v>0.8</v>
      </c>
      <c r="J17" s="8">
        <f t="shared" si="6"/>
        <v>70000</v>
      </c>
    </row>
    <row r="18" spans="2:10">
      <c r="B18" s="11">
        <f t="shared" si="4"/>
        <v>2021</v>
      </c>
      <c r="C18" s="5">
        <f t="shared" si="7"/>
        <v>0.1</v>
      </c>
      <c r="D18" s="6">
        <f t="shared" si="5"/>
        <v>10000</v>
      </c>
      <c r="E18" s="6">
        <f t="shared" si="0"/>
        <v>14000</v>
      </c>
      <c r="F18" s="6">
        <f t="shared" si="1"/>
        <v>2400</v>
      </c>
      <c r="G18" s="6">
        <f t="shared" si="2"/>
        <v>3360</v>
      </c>
      <c r="H18" s="6">
        <f t="shared" si="3"/>
        <v>960</v>
      </c>
      <c r="I18" s="7">
        <f t="shared" si="8"/>
        <v>0.70000000000000007</v>
      </c>
      <c r="J18" s="8">
        <f t="shared" si="6"/>
        <v>60000</v>
      </c>
    </row>
    <row r="19" spans="2:10">
      <c r="B19" s="11">
        <f t="shared" si="4"/>
        <v>2022</v>
      </c>
      <c r="C19" s="5">
        <f>C18</f>
        <v>0.1</v>
      </c>
      <c r="D19" s="6">
        <f t="shared" si="5"/>
        <v>10000</v>
      </c>
      <c r="E19" s="6">
        <f t="shared" si="0"/>
        <v>14000</v>
      </c>
      <c r="F19" s="6">
        <f t="shared" si="1"/>
        <v>2400</v>
      </c>
      <c r="G19" s="6">
        <f t="shared" si="2"/>
        <v>3360</v>
      </c>
      <c r="H19" s="6">
        <f t="shared" si="3"/>
        <v>960</v>
      </c>
      <c r="I19" s="7">
        <f t="shared" si="8"/>
        <v>0.60000000000000009</v>
      </c>
      <c r="J19" s="8">
        <f t="shared" si="6"/>
        <v>50000</v>
      </c>
    </row>
    <row r="20" spans="2:10">
      <c r="B20" s="11">
        <f t="shared" si="4"/>
        <v>2023</v>
      </c>
      <c r="C20" s="5">
        <f t="shared" si="7"/>
        <v>0.1</v>
      </c>
      <c r="D20" s="6">
        <f t="shared" si="5"/>
        <v>10000</v>
      </c>
      <c r="E20" s="6">
        <f t="shared" si="0"/>
        <v>14000</v>
      </c>
      <c r="F20" s="6">
        <f t="shared" si="1"/>
        <v>2400</v>
      </c>
      <c r="G20" s="6">
        <f t="shared" si="2"/>
        <v>3360</v>
      </c>
      <c r="H20" s="6">
        <f t="shared" si="3"/>
        <v>960</v>
      </c>
      <c r="I20" s="7">
        <f t="shared" si="8"/>
        <v>0.50000000000000011</v>
      </c>
      <c r="J20" s="8">
        <f t="shared" si="6"/>
        <v>40000</v>
      </c>
    </row>
    <row r="21" spans="2:10">
      <c r="B21" s="11">
        <f t="shared" si="4"/>
        <v>2024</v>
      </c>
      <c r="C21" s="5">
        <f t="shared" si="7"/>
        <v>0.1</v>
      </c>
      <c r="D21" s="6">
        <f t="shared" si="5"/>
        <v>10000</v>
      </c>
      <c r="E21" s="6">
        <f t="shared" si="0"/>
        <v>14000</v>
      </c>
      <c r="F21" s="6">
        <f t="shared" si="1"/>
        <v>2400</v>
      </c>
      <c r="G21" s="6">
        <f t="shared" si="2"/>
        <v>3360</v>
      </c>
      <c r="H21" s="6">
        <f t="shared" si="3"/>
        <v>960</v>
      </c>
      <c r="I21" s="7">
        <f t="shared" si="8"/>
        <v>0.40000000000000013</v>
      </c>
      <c r="J21" s="8">
        <f t="shared" si="6"/>
        <v>30000</v>
      </c>
    </row>
    <row r="22" spans="2:10">
      <c r="B22" s="11">
        <f t="shared" si="4"/>
        <v>2025</v>
      </c>
      <c r="C22" s="5">
        <f t="shared" si="7"/>
        <v>0.1</v>
      </c>
      <c r="D22" s="6">
        <f t="shared" si="5"/>
        <v>10000</v>
      </c>
      <c r="E22" s="6">
        <f t="shared" si="0"/>
        <v>14000</v>
      </c>
      <c r="F22" s="6">
        <f t="shared" si="1"/>
        <v>2400</v>
      </c>
      <c r="G22" s="6">
        <f t="shared" si="2"/>
        <v>3360</v>
      </c>
      <c r="H22" s="6">
        <f t="shared" si="3"/>
        <v>960</v>
      </c>
      <c r="I22" s="7">
        <f t="shared" si="8"/>
        <v>0.30000000000000016</v>
      </c>
      <c r="J22" s="8">
        <f t="shared" si="6"/>
        <v>20000</v>
      </c>
    </row>
    <row r="23" spans="2:10">
      <c r="B23" s="11">
        <f t="shared" si="4"/>
        <v>2026</v>
      </c>
      <c r="C23" s="5">
        <f t="shared" si="7"/>
        <v>0.1</v>
      </c>
      <c r="D23" s="6">
        <f>IF(C23*$E$5&gt;J22,J22,C23*$E$5)</f>
        <v>10000</v>
      </c>
      <c r="E23" s="6">
        <f t="shared" si="0"/>
        <v>14000</v>
      </c>
      <c r="F23" s="6">
        <f t="shared" si="1"/>
        <v>2400</v>
      </c>
      <c r="G23" s="6">
        <f t="shared" si="2"/>
        <v>3360</v>
      </c>
      <c r="H23" s="6">
        <f t="shared" si="3"/>
        <v>960</v>
      </c>
      <c r="I23" s="7">
        <f t="shared" si="8"/>
        <v>0.20000000000000015</v>
      </c>
      <c r="J23" s="8">
        <f t="shared" si="6"/>
        <v>10000</v>
      </c>
    </row>
    <row r="24" spans="2:10">
      <c r="B24" s="11">
        <f t="shared" si="4"/>
        <v>2027</v>
      </c>
      <c r="C24" s="5">
        <f t="shared" si="7"/>
        <v>0.1</v>
      </c>
      <c r="D24" s="6">
        <f t="shared" ref="D24:D31" si="9">IF(C24*$E$5&gt;J23,J23,C24*$E$5)</f>
        <v>10000</v>
      </c>
      <c r="E24" s="6">
        <f t="shared" si="0"/>
        <v>14000</v>
      </c>
      <c r="F24" s="6">
        <f t="shared" si="1"/>
        <v>2400</v>
      </c>
      <c r="G24" s="6">
        <f t="shared" si="2"/>
        <v>3360</v>
      </c>
      <c r="H24" s="6">
        <f t="shared" si="3"/>
        <v>960</v>
      </c>
      <c r="I24" s="7">
        <f t="shared" si="8"/>
        <v>0.10000000000000014</v>
      </c>
      <c r="J24" s="8">
        <f t="shared" si="6"/>
        <v>0</v>
      </c>
    </row>
    <row r="25" spans="2:10">
      <c r="B25" s="11">
        <f t="shared" si="4"/>
        <v>2028</v>
      </c>
      <c r="C25" s="5">
        <f t="shared" si="7"/>
        <v>0.1</v>
      </c>
      <c r="D25" s="6">
        <f t="shared" si="9"/>
        <v>0</v>
      </c>
      <c r="E25" s="6">
        <f t="shared" si="0"/>
        <v>0</v>
      </c>
      <c r="F25" s="6">
        <f t="shared" si="1"/>
        <v>0</v>
      </c>
      <c r="G25" s="6">
        <f t="shared" si="2"/>
        <v>0</v>
      </c>
      <c r="H25" s="6">
        <f t="shared" si="3"/>
        <v>0</v>
      </c>
      <c r="I25" s="7">
        <f t="shared" si="8"/>
        <v>1.3877787807814457E-16</v>
      </c>
      <c r="J25" s="8">
        <f t="shared" si="6"/>
        <v>0</v>
      </c>
    </row>
    <row r="26" spans="2:10">
      <c r="B26" s="11">
        <f t="shared" si="4"/>
        <v>2029</v>
      </c>
      <c r="C26" s="5">
        <f t="shared" si="7"/>
        <v>0.1</v>
      </c>
      <c r="D26" s="6">
        <f t="shared" si="9"/>
        <v>0</v>
      </c>
      <c r="E26" s="6">
        <f t="shared" si="0"/>
        <v>0</v>
      </c>
      <c r="F26" s="6">
        <f t="shared" si="1"/>
        <v>0</v>
      </c>
      <c r="G26" s="6">
        <f t="shared" si="2"/>
        <v>0</v>
      </c>
      <c r="H26" s="6">
        <f t="shared" si="3"/>
        <v>0</v>
      </c>
      <c r="I26" s="7">
        <f t="shared" si="8"/>
        <v>-9.9999999999999867E-2</v>
      </c>
      <c r="J26" s="8">
        <f t="shared" si="6"/>
        <v>0</v>
      </c>
    </row>
    <row r="27" spans="2:10">
      <c r="B27" s="11">
        <f t="shared" si="4"/>
        <v>2030</v>
      </c>
      <c r="C27" s="5">
        <f t="shared" si="7"/>
        <v>0.1</v>
      </c>
      <c r="D27" s="6">
        <f t="shared" si="9"/>
        <v>0</v>
      </c>
      <c r="E27" s="6">
        <f t="shared" si="0"/>
        <v>0</v>
      </c>
      <c r="F27" s="6">
        <f t="shared" si="1"/>
        <v>0</v>
      </c>
      <c r="G27" s="6">
        <f t="shared" si="2"/>
        <v>0</v>
      </c>
      <c r="H27" s="6">
        <f t="shared" si="3"/>
        <v>0</v>
      </c>
      <c r="I27" s="7">
        <f t="shared" si="8"/>
        <v>-0.19999999999999987</v>
      </c>
      <c r="J27" s="8">
        <f t="shared" si="6"/>
        <v>0</v>
      </c>
    </row>
    <row r="28" spans="2:10">
      <c r="B28" s="11">
        <f t="shared" si="4"/>
        <v>2031</v>
      </c>
      <c r="C28" s="5">
        <f t="shared" si="7"/>
        <v>0.1</v>
      </c>
      <c r="D28" s="6">
        <f t="shared" si="9"/>
        <v>0</v>
      </c>
      <c r="E28" s="6">
        <f t="shared" si="0"/>
        <v>0</v>
      </c>
      <c r="F28" s="6">
        <f t="shared" si="1"/>
        <v>0</v>
      </c>
      <c r="G28" s="6">
        <f t="shared" si="2"/>
        <v>0</v>
      </c>
      <c r="H28" s="6">
        <f t="shared" si="3"/>
        <v>0</v>
      </c>
      <c r="I28" s="7">
        <f t="shared" si="8"/>
        <v>-0.29999999999999988</v>
      </c>
      <c r="J28" s="8">
        <f t="shared" si="6"/>
        <v>0</v>
      </c>
    </row>
    <row r="29" spans="2:10">
      <c r="B29" s="11">
        <f t="shared" si="4"/>
        <v>2032</v>
      </c>
      <c r="C29" s="5">
        <f t="shared" si="7"/>
        <v>0.1</v>
      </c>
      <c r="D29" s="6">
        <f t="shared" si="9"/>
        <v>0</v>
      </c>
      <c r="E29" s="6">
        <f t="shared" si="0"/>
        <v>0</v>
      </c>
      <c r="F29" s="6">
        <f t="shared" si="1"/>
        <v>0</v>
      </c>
      <c r="G29" s="6">
        <f t="shared" si="2"/>
        <v>0</v>
      </c>
      <c r="H29" s="6">
        <f t="shared" si="3"/>
        <v>0</v>
      </c>
      <c r="I29" s="7">
        <f t="shared" si="8"/>
        <v>-0.39999999999999991</v>
      </c>
      <c r="J29" s="8">
        <f t="shared" si="6"/>
        <v>0</v>
      </c>
    </row>
    <row r="30" spans="2:10">
      <c r="B30" s="11">
        <f t="shared" si="4"/>
        <v>2033</v>
      </c>
      <c r="C30" s="5">
        <f t="shared" si="7"/>
        <v>0.1</v>
      </c>
      <c r="D30" s="6">
        <f t="shared" si="9"/>
        <v>0</v>
      </c>
      <c r="E30" s="6">
        <f t="shared" si="0"/>
        <v>0</v>
      </c>
      <c r="F30" s="6">
        <f t="shared" si="1"/>
        <v>0</v>
      </c>
      <c r="G30" s="6">
        <f t="shared" si="2"/>
        <v>0</v>
      </c>
      <c r="H30" s="6">
        <f t="shared" si="3"/>
        <v>0</v>
      </c>
      <c r="I30" s="7">
        <f t="shared" si="8"/>
        <v>-0.49999999999999989</v>
      </c>
      <c r="J30" s="8">
        <f t="shared" si="6"/>
        <v>0</v>
      </c>
    </row>
    <row r="31" spans="2:10">
      <c r="B31" s="11">
        <f t="shared" si="4"/>
        <v>2034</v>
      </c>
      <c r="C31" s="5">
        <f t="shared" si="7"/>
        <v>0.1</v>
      </c>
      <c r="D31" s="6">
        <f t="shared" si="9"/>
        <v>0</v>
      </c>
      <c r="E31" s="6">
        <f t="shared" si="0"/>
        <v>0</v>
      </c>
      <c r="F31" s="6">
        <f t="shared" si="1"/>
        <v>0</v>
      </c>
      <c r="G31" s="6">
        <f t="shared" si="2"/>
        <v>0</v>
      </c>
      <c r="H31" s="6">
        <f t="shared" si="3"/>
        <v>0</v>
      </c>
      <c r="I31" s="7">
        <f t="shared" si="8"/>
        <v>-0.59999999999999987</v>
      </c>
      <c r="J31" s="8">
        <f t="shared" si="6"/>
        <v>0</v>
      </c>
    </row>
    <row r="32" spans="2:10">
      <c r="B32" s="33" t="s">
        <v>12</v>
      </c>
      <c r="C32" s="33"/>
      <c r="D32" s="11"/>
      <c r="E32" s="11"/>
      <c r="F32" s="11"/>
      <c r="G32" s="11"/>
      <c r="H32" s="12">
        <f>SUM(H15:H31)</f>
        <v>9600</v>
      </c>
    </row>
    <row r="33" spans="2:8">
      <c r="B33" s="34" t="s">
        <v>13</v>
      </c>
      <c r="C33" s="34"/>
      <c r="D33" s="34"/>
      <c r="E33" s="34"/>
      <c r="F33" s="34"/>
      <c r="G33" s="20">
        <f>H32/E5</f>
        <v>9.6000000000000002E-2</v>
      </c>
      <c r="H33" s="21">
        <f>H32</f>
        <v>9600</v>
      </c>
    </row>
  </sheetData>
  <sheetProtection algorithmName="SHA-512" hashValue="X0VGXs5E72tIpiQhBOcd3OEd8Etd4J2BghNJEtqTpfORJZAn4O0IyCvDfFL92IyQRzSraP1SiKqlkaDfTpm/gg==" saltValue="BKswU2Ziu/TcagNhmF/iVQ==" spinCount="100000" sheet="1" objects="1" scenarios="1"/>
  <mergeCells count="14">
    <mergeCell ref="B32:C32"/>
    <mergeCell ref="B33:F33"/>
    <mergeCell ref="B4:E4"/>
    <mergeCell ref="B7:D7"/>
    <mergeCell ref="B1:H1"/>
    <mergeCell ref="B3:G3"/>
    <mergeCell ref="B13:B14"/>
    <mergeCell ref="C13:C14"/>
    <mergeCell ref="D13:E13"/>
    <mergeCell ref="B12:H12"/>
    <mergeCell ref="H13:H14"/>
    <mergeCell ref="B5:D5"/>
    <mergeCell ref="B6:D6"/>
    <mergeCell ref="F13:G13"/>
  </mergeCells>
  <pageMargins left="0.7" right="0.7" top="0.75" bottom="0.75" header="0.3" footer="0.3"/>
  <pageSetup paperSize="9" orientation="portrait" useFirstPageNumber="1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Contatti</vt:lpstr>
      <vt:lpstr>Iperammortamento 2017-18</vt:lpstr>
      <vt:lpstr>Superammortamento 2018</vt:lpstr>
      <vt:lpstr>Superammortamento 2017</vt:lpstr>
    </vt:vector>
  </TitlesOfParts>
  <Manager/>
  <Company>Servizi 4.0 di A. Miotti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Super &amp; Iperammortamento</dc:title>
  <dc:subject/>
  <dc:creator>A. Miotti</dc:creator>
  <cp:keywords>Industria &amp; Impresa 4.0</cp:keywords>
  <dc:description/>
  <cp:lastModifiedBy>Al Mio</cp:lastModifiedBy>
  <dcterms:created xsi:type="dcterms:W3CDTF">2018-04-04T18:26:16Z</dcterms:created>
  <dcterms:modified xsi:type="dcterms:W3CDTF">2018-07-31T11:46:15Z</dcterms:modified>
  <cp:category/>
</cp:coreProperties>
</file>